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360" windowWidth="9465" windowHeight="11430" tabRatio="679" firstSheet="1" activeTab="1"/>
  </bookViews>
  <sheets>
    <sheet name="【自動車関係】報告書旧" sheetId="6" state="hidden" r:id="rId1"/>
    <sheet name="別添１　全国集計" sheetId="8" r:id="rId2"/>
    <sheet name="別添２　都道府県別集計" sheetId="1" r:id="rId3"/>
    <sheet name="別添３　都道府県協会と全国との比較表" sheetId="9" r:id="rId4"/>
    <sheet name="参考　回収率グラフ" sheetId="12" r:id="rId5"/>
    <sheet name="グラフ用データ" sheetId="11" r:id="rId6"/>
  </sheets>
  <definedNames>
    <definedName name="_xlnm._FilterDatabase" localSheetId="5" hidden="1">グラフ用データ!$A$2:$E$49</definedName>
    <definedName name="_xlnm.Print_Area" localSheetId="5">グラフ用データ!$A$1:$E$52</definedName>
    <definedName name="_xlnm.Print_Area" localSheetId="4">'参考　回収率グラフ'!$A$1:$R$39</definedName>
    <definedName name="_xlnm.Print_Area" localSheetId="1">'別添１　全国集計'!$B$1:$I$72</definedName>
    <definedName name="_xlnm.Print_Area" localSheetId="2">'別添２　都道府県別集計'!$B$1:$BB$111</definedName>
    <definedName name="_xlnm.Print_Area" localSheetId="3">'別添３　都道府県協会と全国との比較表'!$A$3:$I$75</definedName>
  </definedNames>
  <calcPr calcId="145621"/>
</workbook>
</file>

<file path=xl/calcChain.xml><?xml version="1.0" encoding="utf-8"?>
<calcChain xmlns="http://schemas.openxmlformats.org/spreadsheetml/2006/main">
  <c r="C5" i="9" l="1"/>
  <c r="Y1" i="1"/>
  <c r="AJ32" i="1" l="1"/>
  <c r="AZ33" i="1"/>
  <c r="AT33" i="1"/>
  <c r="AJ33" i="1"/>
  <c r="W33" i="1"/>
  <c r="F33" i="1"/>
  <c r="BA33" i="1" l="1"/>
  <c r="J55" i="1"/>
  <c r="AT14" i="1" l="1"/>
  <c r="AU55" i="1"/>
  <c r="G77" i="1" l="1"/>
  <c r="H77" i="1"/>
  <c r="I77" i="1"/>
  <c r="J77" i="1"/>
  <c r="K77" i="1"/>
  <c r="L77" i="1"/>
  <c r="M77" i="1"/>
  <c r="N77" i="1"/>
  <c r="O77" i="1"/>
  <c r="P77" i="1"/>
  <c r="Q77" i="1"/>
  <c r="R77" i="1"/>
  <c r="S77" i="1"/>
  <c r="T77" i="1"/>
  <c r="U77" i="1"/>
  <c r="V77" i="1"/>
  <c r="AJ49" i="1"/>
  <c r="AJ103" i="1" s="1"/>
  <c r="W23" i="1"/>
  <c r="W77" i="1" s="1"/>
  <c r="F4" i="9"/>
  <c r="AZ31" i="1"/>
  <c r="AZ85" i="1" s="1"/>
  <c r="AZ32" i="1"/>
  <c r="AZ86" i="1" s="1"/>
  <c r="AZ87" i="1"/>
  <c r="AT31" i="1"/>
  <c r="AT85" i="1" s="1"/>
  <c r="AT32" i="1"/>
  <c r="AT86" i="1" s="1"/>
  <c r="AT87" i="1"/>
  <c r="AT34" i="1"/>
  <c r="AT88" i="1" s="1"/>
  <c r="AT35" i="1"/>
  <c r="AT89" i="1" s="1"/>
  <c r="AJ31" i="1"/>
  <c r="AJ85" i="1" s="1"/>
  <c r="AJ86" i="1"/>
  <c r="AJ87" i="1"/>
  <c r="AJ34" i="1"/>
  <c r="AJ88" i="1" s="1"/>
  <c r="AJ35" i="1"/>
  <c r="AJ36" i="1"/>
  <c r="W31" i="1"/>
  <c r="W85" i="1" s="1"/>
  <c r="W32" i="1"/>
  <c r="H55" i="1"/>
  <c r="G12" i="8" s="1"/>
  <c r="L55" i="1"/>
  <c r="G17" i="8" s="1"/>
  <c r="P55" i="1"/>
  <c r="G21" i="8" s="1"/>
  <c r="T55" i="1"/>
  <c r="G26" i="8" s="1"/>
  <c r="X85" i="1"/>
  <c r="AB85" i="1"/>
  <c r="AF85" i="1"/>
  <c r="AN85" i="1"/>
  <c r="AR85" i="1"/>
  <c r="AV85" i="1"/>
  <c r="W87" i="1"/>
  <c r="AZ16" i="1"/>
  <c r="AZ70" i="1" s="1"/>
  <c r="AZ17" i="1"/>
  <c r="AZ71" i="1" s="1"/>
  <c r="AZ18" i="1"/>
  <c r="AZ72" i="1" s="1"/>
  <c r="AZ19" i="1"/>
  <c r="AZ73" i="1" s="1"/>
  <c r="AZ20" i="1"/>
  <c r="AZ74" i="1" s="1"/>
  <c r="AZ21" i="1"/>
  <c r="AZ75" i="1" s="1"/>
  <c r="AZ22" i="1"/>
  <c r="AZ76" i="1" s="1"/>
  <c r="AZ23" i="1"/>
  <c r="AZ77" i="1" s="1"/>
  <c r="AZ24" i="1"/>
  <c r="AZ78" i="1" s="1"/>
  <c r="AZ25" i="1"/>
  <c r="AZ79" i="1" s="1"/>
  <c r="AZ26" i="1"/>
  <c r="AZ80" i="1" s="1"/>
  <c r="AT16" i="1"/>
  <c r="AT70" i="1" s="1"/>
  <c r="AT17" i="1"/>
  <c r="AT18" i="1"/>
  <c r="AT72" i="1" s="1"/>
  <c r="AT19" i="1"/>
  <c r="AT73" i="1" s="1"/>
  <c r="AT20" i="1"/>
  <c r="AT74" i="1" s="1"/>
  <c r="AT21" i="1"/>
  <c r="AT75" i="1" s="1"/>
  <c r="AT22" i="1"/>
  <c r="AT76" i="1" s="1"/>
  <c r="AT23" i="1"/>
  <c r="AT77" i="1" s="1"/>
  <c r="AT24" i="1"/>
  <c r="AT25" i="1"/>
  <c r="AT79" i="1" s="1"/>
  <c r="AJ17" i="1"/>
  <c r="AJ18" i="1"/>
  <c r="AJ72" i="1" s="1"/>
  <c r="AJ19" i="1"/>
  <c r="AJ73" i="1" s="1"/>
  <c r="AJ20" i="1"/>
  <c r="AJ74" i="1" s="1"/>
  <c r="AJ21" i="1"/>
  <c r="AJ75" i="1" s="1"/>
  <c r="AJ22" i="1"/>
  <c r="AJ76" i="1" s="1"/>
  <c r="AJ23" i="1"/>
  <c r="AJ24" i="1"/>
  <c r="AJ78" i="1" s="1"/>
  <c r="AJ25" i="1"/>
  <c r="W18" i="1"/>
  <c r="W72" i="1" s="1"/>
  <c r="W19" i="1"/>
  <c r="W20" i="1"/>
  <c r="W74" i="1" s="1"/>
  <c r="W21" i="1"/>
  <c r="W75" i="1" s="1"/>
  <c r="W22" i="1"/>
  <c r="BA22" i="1" s="1"/>
  <c r="BA76" i="1" s="1"/>
  <c r="AZ38" i="1"/>
  <c r="AZ92" i="1" s="1"/>
  <c r="AZ39" i="1"/>
  <c r="AZ93" i="1" s="1"/>
  <c r="AZ40" i="1"/>
  <c r="AZ94" i="1" s="1"/>
  <c r="AZ41" i="1"/>
  <c r="AZ95" i="1" s="1"/>
  <c r="AZ42" i="1"/>
  <c r="AZ96" i="1" s="1"/>
  <c r="AZ43" i="1"/>
  <c r="AZ97" i="1" s="1"/>
  <c r="AZ44" i="1"/>
  <c r="AZ98" i="1" s="1"/>
  <c r="AZ45" i="1"/>
  <c r="AZ99" i="1" s="1"/>
  <c r="AZ46" i="1"/>
  <c r="AZ100" i="1" s="1"/>
  <c r="AZ47" i="1"/>
  <c r="AZ101" i="1" s="1"/>
  <c r="AZ48" i="1"/>
  <c r="AZ102" i="1" s="1"/>
  <c r="AZ49" i="1"/>
  <c r="AZ103" i="1" s="1"/>
  <c r="AZ50" i="1"/>
  <c r="AZ104" i="1" s="1"/>
  <c r="AT38" i="1"/>
  <c r="AT92" i="1" s="1"/>
  <c r="AT39" i="1"/>
  <c r="AT93" i="1" s="1"/>
  <c r="AT40" i="1"/>
  <c r="AT94" i="1" s="1"/>
  <c r="AT41" i="1"/>
  <c r="AT95" i="1" s="1"/>
  <c r="AT42" i="1"/>
  <c r="AT96" i="1" s="1"/>
  <c r="AT43" i="1"/>
  <c r="AT97" i="1" s="1"/>
  <c r="AT44" i="1"/>
  <c r="AT98" i="1" s="1"/>
  <c r="AT45" i="1"/>
  <c r="AT99" i="1" s="1"/>
  <c r="AT46" i="1"/>
  <c r="AT100" i="1" s="1"/>
  <c r="AT47" i="1"/>
  <c r="AT101" i="1" s="1"/>
  <c r="AT48" i="1"/>
  <c r="AT102" i="1" s="1"/>
  <c r="AJ39" i="1"/>
  <c r="AJ93" i="1" s="1"/>
  <c r="AJ40" i="1"/>
  <c r="AJ94" i="1" s="1"/>
  <c r="AJ41" i="1"/>
  <c r="AJ95" i="1" s="1"/>
  <c r="AJ42" i="1"/>
  <c r="AJ96" i="1" s="1"/>
  <c r="AJ43" i="1"/>
  <c r="AJ97" i="1" s="1"/>
  <c r="AJ44" i="1"/>
  <c r="AJ45" i="1"/>
  <c r="AJ99" i="1" s="1"/>
  <c r="AJ46" i="1"/>
  <c r="AJ47" i="1"/>
  <c r="AJ101" i="1" s="1"/>
  <c r="AJ48" i="1"/>
  <c r="AJ102" i="1" s="1"/>
  <c r="W40" i="1"/>
  <c r="W41" i="1"/>
  <c r="W95" i="1" s="1"/>
  <c r="W42" i="1"/>
  <c r="W43" i="1"/>
  <c r="W97" i="1" s="1"/>
  <c r="W44" i="1"/>
  <c r="AZ27" i="1"/>
  <c r="AZ81" i="1" s="1"/>
  <c r="AT26" i="1"/>
  <c r="AT80" i="1" s="1"/>
  <c r="W24" i="1"/>
  <c r="AZ34" i="1"/>
  <c r="AZ88" i="1" s="1"/>
  <c r="AZ35" i="1"/>
  <c r="AZ89" i="1" s="1"/>
  <c r="AZ36" i="1"/>
  <c r="AZ37" i="1"/>
  <c r="AZ91" i="1" s="1"/>
  <c r="AT36" i="1"/>
  <c r="AT37" i="1"/>
  <c r="AT91" i="1" s="1"/>
  <c r="AJ37" i="1"/>
  <c r="AJ91" i="1" s="1"/>
  <c r="AJ38" i="1"/>
  <c r="AJ92" i="1" s="1"/>
  <c r="W34" i="1"/>
  <c r="W88" i="1" s="1"/>
  <c r="W35" i="1"/>
  <c r="W89" i="1" s="1"/>
  <c r="W36" i="1"/>
  <c r="W90" i="1" s="1"/>
  <c r="W37" i="1"/>
  <c r="W38" i="1"/>
  <c r="W39" i="1"/>
  <c r="W93" i="1" s="1"/>
  <c r="AZ28" i="1"/>
  <c r="AZ82" i="1" s="1"/>
  <c r="AZ29" i="1"/>
  <c r="AZ83" i="1" s="1"/>
  <c r="AZ30" i="1"/>
  <c r="AZ84" i="1" s="1"/>
  <c r="AT27" i="1"/>
  <c r="AT81" i="1" s="1"/>
  <c r="AT28" i="1"/>
  <c r="AT82" i="1" s="1"/>
  <c r="AT29" i="1"/>
  <c r="AT83" i="1" s="1"/>
  <c r="AT30" i="1"/>
  <c r="AT84" i="1" s="1"/>
  <c r="AJ26" i="1"/>
  <c r="AJ80" i="1" s="1"/>
  <c r="AJ27" i="1"/>
  <c r="AJ81" i="1" s="1"/>
  <c r="AJ28" i="1"/>
  <c r="AJ82" i="1" s="1"/>
  <c r="AJ29" i="1"/>
  <c r="AJ83" i="1" s="1"/>
  <c r="AJ30" i="1"/>
  <c r="AJ84" i="1" s="1"/>
  <c r="W25" i="1"/>
  <c r="W79" i="1" s="1"/>
  <c r="W26" i="1"/>
  <c r="W80" i="1" s="1"/>
  <c r="W27" i="1"/>
  <c r="W28" i="1"/>
  <c r="W82" i="1" s="1"/>
  <c r="W29" i="1"/>
  <c r="W83" i="1" s="1"/>
  <c r="W30" i="1"/>
  <c r="W84" i="1" s="1"/>
  <c r="AZ8" i="1"/>
  <c r="AZ62" i="1" s="1"/>
  <c r="AT8" i="1"/>
  <c r="AT62" i="1" s="1"/>
  <c r="AJ8" i="1"/>
  <c r="AJ62" i="1" s="1"/>
  <c r="W8" i="1"/>
  <c r="AZ9" i="1"/>
  <c r="AZ63" i="1" s="1"/>
  <c r="AT9" i="1"/>
  <c r="AT63" i="1" s="1"/>
  <c r="AJ9" i="1"/>
  <c r="AJ63" i="1" s="1"/>
  <c r="W9" i="1"/>
  <c r="W63" i="1" s="1"/>
  <c r="AZ51" i="1"/>
  <c r="AZ105" i="1" s="1"/>
  <c r="AT49" i="1"/>
  <c r="AT103" i="1" s="1"/>
  <c r="AT50" i="1"/>
  <c r="AT104" i="1" s="1"/>
  <c r="AT51" i="1"/>
  <c r="AT105" i="1" s="1"/>
  <c r="AJ50" i="1"/>
  <c r="AJ104" i="1" s="1"/>
  <c r="AJ51" i="1"/>
  <c r="AJ105" i="1" s="1"/>
  <c r="W46" i="1"/>
  <c r="W47" i="1"/>
  <c r="W101" i="1" s="1"/>
  <c r="W48" i="1"/>
  <c r="W102" i="1" s="1"/>
  <c r="W49" i="1"/>
  <c r="W103" i="1" s="1"/>
  <c r="W50" i="1"/>
  <c r="AZ15" i="1"/>
  <c r="AZ69" i="1" s="1"/>
  <c r="AT15" i="1"/>
  <c r="AT69" i="1" s="1"/>
  <c r="AJ16" i="1"/>
  <c r="AJ70" i="1" s="1"/>
  <c r="W16" i="1"/>
  <c r="W17" i="1"/>
  <c r="AZ52" i="1"/>
  <c r="AZ106" i="1" s="1"/>
  <c r="AT52" i="1"/>
  <c r="AT106" i="1" s="1"/>
  <c r="AJ52" i="1"/>
  <c r="AJ106" i="1" s="1"/>
  <c r="W51" i="1"/>
  <c r="W105" i="1" s="1"/>
  <c r="W52" i="1"/>
  <c r="W106" i="1" s="1"/>
  <c r="AZ53" i="1"/>
  <c r="AZ107" i="1" s="1"/>
  <c r="AJ53" i="1"/>
  <c r="AJ107" i="1" s="1"/>
  <c r="AZ54" i="1"/>
  <c r="AZ108" i="1" s="1"/>
  <c r="AT54" i="1"/>
  <c r="AT108" i="1" s="1"/>
  <c r="AJ54" i="1"/>
  <c r="AJ108" i="1" s="1"/>
  <c r="W54" i="1"/>
  <c r="W108" i="1" s="1"/>
  <c r="AZ14" i="1"/>
  <c r="AZ68" i="1" s="1"/>
  <c r="AJ14" i="1"/>
  <c r="AJ68" i="1" s="1"/>
  <c r="AJ15" i="1"/>
  <c r="AJ69" i="1" s="1"/>
  <c r="W14" i="1"/>
  <c r="W15" i="1"/>
  <c r="W69" i="1" s="1"/>
  <c r="D91" i="1"/>
  <c r="E91" i="1"/>
  <c r="E8" i="9"/>
  <c r="D4" i="11"/>
  <c r="D5"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3" i="11"/>
  <c r="C4" i="11"/>
  <c r="C5" i="11"/>
  <c r="C6" i="11"/>
  <c r="C7" i="11"/>
  <c r="C8" i="11"/>
  <c r="E8" i="11" s="1"/>
  <c r="C9" i="11"/>
  <c r="E9" i="11" s="1"/>
  <c r="C10" i="11"/>
  <c r="C11" i="11"/>
  <c r="C12" i="11"/>
  <c r="C13" i="11"/>
  <c r="C14" i="11"/>
  <c r="C15" i="11"/>
  <c r="C16" i="11"/>
  <c r="C17" i="11"/>
  <c r="C18" i="11"/>
  <c r="C19" i="11"/>
  <c r="C20" i="11"/>
  <c r="C21" i="11"/>
  <c r="C22" i="11"/>
  <c r="C23" i="11"/>
  <c r="C24" i="11"/>
  <c r="E24" i="11" s="1"/>
  <c r="C25" i="11"/>
  <c r="C26" i="11"/>
  <c r="C27" i="11"/>
  <c r="C28" i="11"/>
  <c r="C29" i="11"/>
  <c r="C30" i="11"/>
  <c r="C31" i="11"/>
  <c r="C32" i="11"/>
  <c r="C33" i="11"/>
  <c r="C34" i="11"/>
  <c r="C35" i="11"/>
  <c r="C36" i="11"/>
  <c r="C37" i="11"/>
  <c r="C38" i="11"/>
  <c r="C39" i="11"/>
  <c r="C40" i="11"/>
  <c r="C41" i="11"/>
  <c r="C42" i="11"/>
  <c r="C43" i="11"/>
  <c r="C44" i="11"/>
  <c r="E44" i="11" s="1"/>
  <c r="C45" i="11"/>
  <c r="C46" i="11"/>
  <c r="C47" i="11"/>
  <c r="C48" i="11"/>
  <c r="C49" i="11"/>
  <c r="C3" i="11"/>
  <c r="W10" i="1"/>
  <c r="W64" i="1" s="1"/>
  <c r="AJ10" i="1"/>
  <c r="AJ64" i="1" s="1"/>
  <c r="AT10" i="1"/>
  <c r="AT64" i="1" s="1"/>
  <c r="AZ10" i="1"/>
  <c r="W13" i="1"/>
  <c r="W67" i="1" s="1"/>
  <c r="AJ13" i="1"/>
  <c r="AT13" i="1"/>
  <c r="AT67" i="1" s="1"/>
  <c r="AZ13" i="1"/>
  <c r="AZ67" i="1" s="1"/>
  <c r="AJ89" i="1"/>
  <c r="AU63" i="1"/>
  <c r="AV63" i="1"/>
  <c r="AW63" i="1"/>
  <c r="AX63" i="1"/>
  <c r="AY63" i="1"/>
  <c r="AU64" i="1"/>
  <c r="AV64" i="1"/>
  <c r="AW64" i="1"/>
  <c r="AX64" i="1"/>
  <c r="AY64" i="1"/>
  <c r="AU65" i="1"/>
  <c r="AV65" i="1"/>
  <c r="AW65" i="1"/>
  <c r="AX65" i="1"/>
  <c r="AY65" i="1"/>
  <c r="AU66" i="1"/>
  <c r="AV66" i="1"/>
  <c r="AW66" i="1"/>
  <c r="AX66" i="1"/>
  <c r="AY66" i="1"/>
  <c r="AU67" i="1"/>
  <c r="AV67" i="1"/>
  <c r="AW67" i="1"/>
  <c r="AX67" i="1"/>
  <c r="AY67" i="1"/>
  <c r="AU68" i="1"/>
  <c r="AV68" i="1"/>
  <c r="AW68" i="1"/>
  <c r="AX68" i="1"/>
  <c r="AY68" i="1"/>
  <c r="AU69" i="1"/>
  <c r="AV69" i="1"/>
  <c r="AW69" i="1"/>
  <c r="AX69" i="1"/>
  <c r="AY69" i="1"/>
  <c r="AU70" i="1"/>
  <c r="AV70" i="1"/>
  <c r="AW70" i="1"/>
  <c r="AX70" i="1"/>
  <c r="AY70" i="1"/>
  <c r="AU71" i="1"/>
  <c r="AV71" i="1"/>
  <c r="AW71" i="1"/>
  <c r="AX71" i="1"/>
  <c r="AY71" i="1"/>
  <c r="AU72" i="1"/>
  <c r="AV72" i="1"/>
  <c r="AW72" i="1"/>
  <c r="AX72" i="1"/>
  <c r="AY72" i="1"/>
  <c r="AU73" i="1"/>
  <c r="AV73" i="1"/>
  <c r="AW73" i="1"/>
  <c r="AX73" i="1"/>
  <c r="AY73" i="1"/>
  <c r="AU74" i="1"/>
  <c r="AV74" i="1"/>
  <c r="AW74" i="1"/>
  <c r="AX74" i="1"/>
  <c r="AY74" i="1"/>
  <c r="AU75" i="1"/>
  <c r="AV75" i="1"/>
  <c r="AW75" i="1"/>
  <c r="AX75" i="1"/>
  <c r="AY75" i="1"/>
  <c r="AU76" i="1"/>
  <c r="AV76" i="1"/>
  <c r="AW76" i="1"/>
  <c r="AX76" i="1"/>
  <c r="AY76" i="1"/>
  <c r="AU77" i="1"/>
  <c r="AV77" i="1"/>
  <c r="AW77" i="1"/>
  <c r="AX77" i="1"/>
  <c r="AY77" i="1"/>
  <c r="AU78" i="1"/>
  <c r="AV78" i="1"/>
  <c r="AW78" i="1"/>
  <c r="AX78" i="1"/>
  <c r="AY78" i="1"/>
  <c r="AU79" i="1"/>
  <c r="AV79" i="1"/>
  <c r="AW79" i="1"/>
  <c r="AX79" i="1"/>
  <c r="AY79" i="1"/>
  <c r="AU80" i="1"/>
  <c r="AV80" i="1"/>
  <c r="AW80" i="1"/>
  <c r="AX80" i="1"/>
  <c r="AY80" i="1"/>
  <c r="AU81" i="1"/>
  <c r="AV81" i="1"/>
  <c r="AW81" i="1"/>
  <c r="AX81" i="1"/>
  <c r="AY81" i="1"/>
  <c r="AU82" i="1"/>
  <c r="AV82" i="1"/>
  <c r="AW82" i="1"/>
  <c r="AX82" i="1"/>
  <c r="AY82" i="1"/>
  <c r="AU83" i="1"/>
  <c r="AV83" i="1"/>
  <c r="AW83" i="1"/>
  <c r="AX83" i="1"/>
  <c r="AY83" i="1"/>
  <c r="AU84" i="1"/>
  <c r="AV84" i="1"/>
  <c r="AW84" i="1"/>
  <c r="AX84" i="1"/>
  <c r="AY84" i="1"/>
  <c r="AU85" i="1"/>
  <c r="AW85" i="1"/>
  <c r="AX85" i="1"/>
  <c r="AY85" i="1"/>
  <c r="AU86" i="1"/>
  <c r="AV86" i="1"/>
  <c r="AW86" i="1"/>
  <c r="AX86" i="1"/>
  <c r="AY86" i="1"/>
  <c r="AU87" i="1"/>
  <c r="AV87" i="1"/>
  <c r="AW87" i="1"/>
  <c r="AX87" i="1"/>
  <c r="AY87" i="1"/>
  <c r="AU88" i="1"/>
  <c r="AV88" i="1"/>
  <c r="AW88" i="1"/>
  <c r="AX88" i="1"/>
  <c r="AY88" i="1"/>
  <c r="AU89" i="1"/>
  <c r="AV89" i="1"/>
  <c r="AW89" i="1"/>
  <c r="AX89" i="1"/>
  <c r="AY89" i="1"/>
  <c r="AU90" i="1"/>
  <c r="AV90" i="1"/>
  <c r="AW90" i="1"/>
  <c r="AX90" i="1"/>
  <c r="AY90" i="1"/>
  <c r="AU91" i="1"/>
  <c r="AV91" i="1"/>
  <c r="AW91" i="1"/>
  <c r="AX91" i="1"/>
  <c r="AY91" i="1"/>
  <c r="AU92" i="1"/>
  <c r="AV92" i="1"/>
  <c r="AW92" i="1"/>
  <c r="AX92" i="1"/>
  <c r="AY92" i="1"/>
  <c r="AU93" i="1"/>
  <c r="AV93" i="1"/>
  <c r="AW93" i="1"/>
  <c r="AX93" i="1"/>
  <c r="AY93" i="1"/>
  <c r="AU94" i="1"/>
  <c r="AV94" i="1"/>
  <c r="AW94" i="1"/>
  <c r="AX94" i="1"/>
  <c r="AY94" i="1"/>
  <c r="AU95" i="1"/>
  <c r="AV95" i="1"/>
  <c r="AW95" i="1"/>
  <c r="AX95" i="1"/>
  <c r="AY95" i="1"/>
  <c r="AU96" i="1"/>
  <c r="AV96" i="1"/>
  <c r="AW96" i="1"/>
  <c r="AX96" i="1"/>
  <c r="AY96" i="1"/>
  <c r="AU97" i="1"/>
  <c r="AV97" i="1"/>
  <c r="AW97" i="1"/>
  <c r="AX97" i="1"/>
  <c r="AY97" i="1"/>
  <c r="AU98" i="1"/>
  <c r="AV98" i="1"/>
  <c r="AW98" i="1"/>
  <c r="AX98" i="1"/>
  <c r="AY98" i="1"/>
  <c r="AU99" i="1"/>
  <c r="AV99" i="1"/>
  <c r="AW99" i="1"/>
  <c r="AX99" i="1"/>
  <c r="AY99" i="1"/>
  <c r="AU100" i="1"/>
  <c r="AV100" i="1"/>
  <c r="AW100" i="1"/>
  <c r="AX100" i="1"/>
  <c r="AY100" i="1"/>
  <c r="AU101" i="1"/>
  <c r="AV101" i="1"/>
  <c r="AW101" i="1"/>
  <c r="AX101" i="1"/>
  <c r="AY101" i="1"/>
  <c r="AU102" i="1"/>
  <c r="AV102" i="1"/>
  <c r="AW102" i="1"/>
  <c r="AX102" i="1"/>
  <c r="AY102" i="1"/>
  <c r="AU103" i="1"/>
  <c r="AV103" i="1"/>
  <c r="AW103" i="1"/>
  <c r="AX103" i="1"/>
  <c r="AY103" i="1"/>
  <c r="AU104" i="1"/>
  <c r="AV104" i="1"/>
  <c r="AW104" i="1"/>
  <c r="AX104" i="1"/>
  <c r="AY104" i="1"/>
  <c r="AU105" i="1"/>
  <c r="AV105" i="1"/>
  <c r="AW105" i="1"/>
  <c r="AX105" i="1"/>
  <c r="AY105" i="1"/>
  <c r="AU106" i="1"/>
  <c r="AV106" i="1"/>
  <c r="AW106" i="1"/>
  <c r="AX106" i="1"/>
  <c r="AY106" i="1"/>
  <c r="AU107" i="1"/>
  <c r="AV107" i="1"/>
  <c r="AW107" i="1"/>
  <c r="AX107" i="1"/>
  <c r="AY107" i="1"/>
  <c r="AU108" i="1"/>
  <c r="AV108" i="1"/>
  <c r="AW108" i="1"/>
  <c r="AX108" i="1"/>
  <c r="AY108" i="1"/>
  <c r="AK63" i="1"/>
  <c r="AL63" i="1"/>
  <c r="AM63" i="1"/>
  <c r="AN63" i="1"/>
  <c r="AO63" i="1"/>
  <c r="AP63" i="1"/>
  <c r="AQ63" i="1"/>
  <c r="AR63" i="1"/>
  <c r="AS63" i="1"/>
  <c r="AK64" i="1"/>
  <c r="AL64" i="1"/>
  <c r="AM64" i="1"/>
  <c r="AN64" i="1"/>
  <c r="AO64" i="1"/>
  <c r="AP64" i="1"/>
  <c r="AQ64" i="1"/>
  <c r="AR64" i="1"/>
  <c r="AS64" i="1"/>
  <c r="AK65" i="1"/>
  <c r="AL65" i="1"/>
  <c r="AM65" i="1"/>
  <c r="AN65" i="1"/>
  <c r="AO65" i="1"/>
  <c r="AP65" i="1"/>
  <c r="AQ65" i="1"/>
  <c r="AR65" i="1"/>
  <c r="AS65" i="1"/>
  <c r="AK66" i="1"/>
  <c r="AL66" i="1"/>
  <c r="AM66" i="1"/>
  <c r="AN66" i="1"/>
  <c r="AO66" i="1"/>
  <c r="AP66" i="1"/>
  <c r="AQ66" i="1"/>
  <c r="AR66" i="1"/>
  <c r="AS66" i="1"/>
  <c r="AK67" i="1"/>
  <c r="AL67" i="1"/>
  <c r="AM67" i="1"/>
  <c r="AN67" i="1"/>
  <c r="AO67" i="1"/>
  <c r="AP67" i="1"/>
  <c r="AQ67" i="1"/>
  <c r="AR67" i="1"/>
  <c r="AS67" i="1"/>
  <c r="AK68" i="1"/>
  <c r="AL68" i="1"/>
  <c r="AM68" i="1"/>
  <c r="AN68" i="1"/>
  <c r="AO68" i="1"/>
  <c r="AP68" i="1"/>
  <c r="AQ68" i="1"/>
  <c r="AR68" i="1"/>
  <c r="AS68" i="1"/>
  <c r="AK69" i="1"/>
  <c r="AL69" i="1"/>
  <c r="AM69" i="1"/>
  <c r="AN69" i="1"/>
  <c r="AO69" i="1"/>
  <c r="AP69" i="1"/>
  <c r="AQ69" i="1"/>
  <c r="AR69" i="1"/>
  <c r="AS69" i="1"/>
  <c r="AK70" i="1"/>
  <c r="AL70" i="1"/>
  <c r="AM70" i="1"/>
  <c r="AN70" i="1"/>
  <c r="AO70" i="1"/>
  <c r="AP70" i="1"/>
  <c r="AQ70" i="1"/>
  <c r="AR70" i="1"/>
  <c r="AS70" i="1"/>
  <c r="AK71" i="1"/>
  <c r="AL71" i="1"/>
  <c r="AM71" i="1"/>
  <c r="AN71" i="1"/>
  <c r="AO71" i="1"/>
  <c r="AP71" i="1"/>
  <c r="AQ71" i="1"/>
  <c r="AR71" i="1"/>
  <c r="AS71" i="1"/>
  <c r="AK72" i="1"/>
  <c r="AL72" i="1"/>
  <c r="AM72" i="1"/>
  <c r="AN72" i="1"/>
  <c r="AO72" i="1"/>
  <c r="AP72" i="1"/>
  <c r="AQ72" i="1"/>
  <c r="AR72" i="1"/>
  <c r="AS72" i="1"/>
  <c r="AK73" i="1"/>
  <c r="AL73" i="1"/>
  <c r="AM73" i="1"/>
  <c r="AN73" i="1"/>
  <c r="AO73" i="1"/>
  <c r="AP73" i="1"/>
  <c r="AQ73" i="1"/>
  <c r="AR73" i="1"/>
  <c r="AS73" i="1"/>
  <c r="AK74" i="1"/>
  <c r="AL74" i="1"/>
  <c r="AM74" i="1"/>
  <c r="AN74" i="1"/>
  <c r="AO74" i="1"/>
  <c r="AP74" i="1"/>
  <c r="AQ74" i="1"/>
  <c r="AR74" i="1"/>
  <c r="AS74" i="1"/>
  <c r="AK75" i="1"/>
  <c r="AL75" i="1"/>
  <c r="AM75" i="1"/>
  <c r="AN75" i="1"/>
  <c r="AO75" i="1"/>
  <c r="AP75" i="1"/>
  <c r="AQ75" i="1"/>
  <c r="AR75" i="1"/>
  <c r="AS75" i="1"/>
  <c r="AK76" i="1"/>
  <c r="AL76" i="1"/>
  <c r="AM76" i="1"/>
  <c r="AN76" i="1"/>
  <c r="AO76" i="1"/>
  <c r="AP76" i="1"/>
  <c r="AQ76" i="1"/>
  <c r="AR76" i="1"/>
  <c r="AS76" i="1"/>
  <c r="AK77" i="1"/>
  <c r="AL77" i="1"/>
  <c r="AM77" i="1"/>
  <c r="AN77" i="1"/>
  <c r="AO77" i="1"/>
  <c r="AP77" i="1"/>
  <c r="AQ77" i="1"/>
  <c r="AR77" i="1"/>
  <c r="AS77" i="1"/>
  <c r="AK78" i="1"/>
  <c r="AL78" i="1"/>
  <c r="AM78" i="1"/>
  <c r="AN78" i="1"/>
  <c r="AO78" i="1"/>
  <c r="AP78" i="1"/>
  <c r="AQ78" i="1"/>
  <c r="AR78" i="1"/>
  <c r="AS78" i="1"/>
  <c r="AK79" i="1"/>
  <c r="AL79" i="1"/>
  <c r="AM79" i="1"/>
  <c r="AN79" i="1"/>
  <c r="AO79" i="1"/>
  <c r="AP79" i="1"/>
  <c r="AQ79" i="1"/>
  <c r="AR79" i="1"/>
  <c r="AS79" i="1"/>
  <c r="AK80" i="1"/>
  <c r="AL80" i="1"/>
  <c r="AM80" i="1"/>
  <c r="AN80" i="1"/>
  <c r="AO80" i="1"/>
  <c r="AP80" i="1"/>
  <c r="AQ80" i="1"/>
  <c r="AR80" i="1"/>
  <c r="AS80" i="1"/>
  <c r="AK81" i="1"/>
  <c r="AL81" i="1"/>
  <c r="AM81" i="1"/>
  <c r="AN81" i="1"/>
  <c r="AO81" i="1"/>
  <c r="AP81" i="1"/>
  <c r="AQ81" i="1"/>
  <c r="AR81" i="1"/>
  <c r="AS81" i="1"/>
  <c r="AK82" i="1"/>
  <c r="AL82" i="1"/>
  <c r="AM82" i="1"/>
  <c r="AN82" i="1"/>
  <c r="AO82" i="1"/>
  <c r="AP82" i="1"/>
  <c r="AQ82" i="1"/>
  <c r="AR82" i="1"/>
  <c r="AS82" i="1"/>
  <c r="AK83" i="1"/>
  <c r="AL83" i="1"/>
  <c r="AM83" i="1"/>
  <c r="AN83" i="1"/>
  <c r="AO83" i="1"/>
  <c r="AP83" i="1"/>
  <c r="AQ83" i="1"/>
  <c r="AR83" i="1"/>
  <c r="AS83" i="1"/>
  <c r="AK84" i="1"/>
  <c r="AL84" i="1"/>
  <c r="AM84" i="1"/>
  <c r="AN84" i="1"/>
  <c r="AO84" i="1"/>
  <c r="AP84" i="1"/>
  <c r="AQ84" i="1"/>
  <c r="AR84" i="1"/>
  <c r="AS84" i="1"/>
  <c r="AK85" i="1"/>
  <c r="AL85" i="1"/>
  <c r="AM85" i="1"/>
  <c r="AO85" i="1"/>
  <c r="AP85" i="1"/>
  <c r="AQ85" i="1"/>
  <c r="AS85" i="1"/>
  <c r="AK86" i="1"/>
  <c r="AL86" i="1"/>
  <c r="AM86" i="1"/>
  <c r="AN86" i="1"/>
  <c r="AO86" i="1"/>
  <c r="AP86" i="1"/>
  <c r="AQ86" i="1"/>
  <c r="AR86" i="1"/>
  <c r="AS86" i="1"/>
  <c r="AK87" i="1"/>
  <c r="AL87" i="1"/>
  <c r="AM87" i="1"/>
  <c r="AN87" i="1"/>
  <c r="AO87" i="1"/>
  <c r="AP87" i="1"/>
  <c r="AQ87" i="1"/>
  <c r="AR87" i="1"/>
  <c r="AS87" i="1"/>
  <c r="AK88" i="1"/>
  <c r="AL88" i="1"/>
  <c r="AM88" i="1"/>
  <c r="AN88" i="1"/>
  <c r="AO88" i="1"/>
  <c r="AP88" i="1"/>
  <c r="AQ88" i="1"/>
  <c r="AR88" i="1"/>
  <c r="AS88" i="1"/>
  <c r="AK89" i="1"/>
  <c r="AL89" i="1"/>
  <c r="AM89" i="1"/>
  <c r="AN89" i="1"/>
  <c r="AO89" i="1"/>
  <c r="AP89" i="1"/>
  <c r="AQ89" i="1"/>
  <c r="AR89" i="1"/>
  <c r="AS89" i="1"/>
  <c r="AK90" i="1"/>
  <c r="AL90" i="1"/>
  <c r="AM90" i="1"/>
  <c r="AN90" i="1"/>
  <c r="AO90" i="1"/>
  <c r="AP90" i="1"/>
  <c r="AQ90" i="1"/>
  <c r="AR90" i="1"/>
  <c r="AS90" i="1"/>
  <c r="AK91" i="1"/>
  <c r="AL91" i="1"/>
  <c r="AM91" i="1"/>
  <c r="AN91" i="1"/>
  <c r="AO91" i="1"/>
  <c r="AP91" i="1"/>
  <c r="AQ91" i="1"/>
  <c r="AR91" i="1"/>
  <c r="AS91" i="1"/>
  <c r="AK92" i="1"/>
  <c r="AL92" i="1"/>
  <c r="AM92" i="1"/>
  <c r="AN92" i="1"/>
  <c r="AO92" i="1"/>
  <c r="AP92" i="1"/>
  <c r="AQ92" i="1"/>
  <c r="AR92" i="1"/>
  <c r="AS92" i="1"/>
  <c r="AK93" i="1"/>
  <c r="AL93" i="1"/>
  <c r="AM93" i="1"/>
  <c r="AN93" i="1"/>
  <c r="AO93" i="1"/>
  <c r="AP93" i="1"/>
  <c r="AQ93" i="1"/>
  <c r="AR93" i="1"/>
  <c r="AS93" i="1"/>
  <c r="AK94" i="1"/>
  <c r="AL94" i="1"/>
  <c r="AM94" i="1"/>
  <c r="AN94" i="1"/>
  <c r="AO94" i="1"/>
  <c r="AP94" i="1"/>
  <c r="AQ94" i="1"/>
  <c r="AR94" i="1"/>
  <c r="AS94" i="1"/>
  <c r="AK95" i="1"/>
  <c r="AL95" i="1"/>
  <c r="AM95" i="1"/>
  <c r="AN95" i="1"/>
  <c r="AO95" i="1"/>
  <c r="AP95" i="1"/>
  <c r="AQ95" i="1"/>
  <c r="AR95" i="1"/>
  <c r="AS95" i="1"/>
  <c r="AK96" i="1"/>
  <c r="AL96" i="1"/>
  <c r="AM96" i="1"/>
  <c r="AN96" i="1"/>
  <c r="AO96" i="1"/>
  <c r="AP96" i="1"/>
  <c r="AQ96" i="1"/>
  <c r="AR96" i="1"/>
  <c r="AS96" i="1"/>
  <c r="AK97" i="1"/>
  <c r="AL97" i="1"/>
  <c r="AM97" i="1"/>
  <c r="AN97" i="1"/>
  <c r="AO97" i="1"/>
  <c r="AP97" i="1"/>
  <c r="AQ97" i="1"/>
  <c r="AR97" i="1"/>
  <c r="AS97" i="1"/>
  <c r="AK98" i="1"/>
  <c r="AL98" i="1"/>
  <c r="AM98" i="1"/>
  <c r="AN98" i="1"/>
  <c r="AO98" i="1"/>
  <c r="AP98" i="1"/>
  <c r="AQ98" i="1"/>
  <c r="AR98" i="1"/>
  <c r="AS98" i="1"/>
  <c r="AK99" i="1"/>
  <c r="AL99" i="1"/>
  <c r="AM99" i="1"/>
  <c r="AN99" i="1"/>
  <c r="AO99" i="1"/>
  <c r="AP99" i="1"/>
  <c r="AQ99" i="1"/>
  <c r="AR99" i="1"/>
  <c r="AS99" i="1"/>
  <c r="AK100" i="1"/>
  <c r="AL100" i="1"/>
  <c r="AM100" i="1"/>
  <c r="AN100" i="1"/>
  <c r="AO100" i="1"/>
  <c r="AP100" i="1"/>
  <c r="AQ100" i="1"/>
  <c r="AR100" i="1"/>
  <c r="AS100" i="1"/>
  <c r="AK101" i="1"/>
  <c r="AL101" i="1"/>
  <c r="AM101" i="1"/>
  <c r="AN101" i="1"/>
  <c r="AO101" i="1"/>
  <c r="AP101" i="1"/>
  <c r="AQ101" i="1"/>
  <c r="AR101" i="1"/>
  <c r="AS101" i="1"/>
  <c r="AK102" i="1"/>
  <c r="AL102" i="1"/>
  <c r="AM102" i="1"/>
  <c r="AN102" i="1"/>
  <c r="AO102" i="1"/>
  <c r="AP102" i="1"/>
  <c r="AQ102" i="1"/>
  <c r="AR102" i="1"/>
  <c r="AS102" i="1"/>
  <c r="AK103" i="1"/>
  <c r="AL103" i="1"/>
  <c r="AM103" i="1"/>
  <c r="AN103" i="1"/>
  <c r="AO103" i="1"/>
  <c r="AP103" i="1"/>
  <c r="AQ103" i="1"/>
  <c r="AR103" i="1"/>
  <c r="AS103" i="1"/>
  <c r="AK104" i="1"/>
  <c r="AL104" i="1"/>
  <c r="AM104" i="1"/>
  <c r="AN104" i="1"/>
  <c r="AO104" i="1"/>
  <c r="AP104" i="1"/>
  <c r="AQ104" i="1"/>
  <c r="AR104" i="1"/>
  <c r="AS104" i="1"/>
  <c r="AK105" i="1"/>
  <c r="AL105" i="1"/>
  <c r="AM105" i="1"/>
  <c r="AN105" i="1"/>
  <c r="AO105" i="1"/>
  <c r="AP105" i="1"/>
  <c r="AQ105" i="1"/>
  <c r="AR105" i="1"/>
  <c r="AS105" i="1"/>
  <c r="AK106" i="1"/>
  <c r="AL106" i="1"/>
  <c r="AM106" i="1"/>
  <c r="AN106" i="1"/>
  <c r="AO106" i="1"/>
  <c r="AP106" i="1"/>
  <c r="AQ106" i="1"/>
  <c r="AR106" i="1"/>
  <c r="AS106" i="1"/>
  <c r="AK107" i="1"/>
  <c r="AL107" i="1"/>
  <c r="AM107" i="1"/>
  <c r="AN107" i="1"/>
  <c r="AO107" i="1"/>
  <c r="AP107" i="1"/>
  <c r="AQ107" i="1"/>
  <c r="AR107" i="1"/>
  <c r="AS107" i="1"/>
  <c r="AK108" i="1"/>
  <c r="AL108" i="1"/>
  <c r="AM108" i="1"/>
  <c r="AN108" i="1"/>
  <c r="AO108" i="1"/>
  <c r="AP108" i="1"/>
  <c r="AQ108" i="1"/>
  <c r="AR108" i="1"/>
  <c r="AS108" i="1"/>
  <c r="X63" i="1"/>
  <c r="Y63" i="1"/>
  <c r="Z63" i="1"/>
  <c r="AA63" i="1"/>
  <c r="AB63" i="1"/>
  <c r="AC63" i="1"/>
  <c r="AD63" i="1"/>
  <c r="AE63" i="1"/>
  <c r="AF63" i="1"/>
  <c r="AG63" i="1"/>
  <c r="AH63" i="1"/>
  <c r="AI63" i="1"/>
  <c r="X64" i="1"/>
  <c r="Y64" i="1"/>
  <c r="Z64" i="1"/>
  <c r="AA64" i="1"/>
  <c r="AB64" i="1"/>
  <c r="AC64" i="1"/>
  <c r="AD64" i="1"/>
  <c r="AE64" i="1"/>
  <c r="AF64" i="1"/>
  <c r="AG64" i="1"/>
  <c r="AH64" i="1"/>
  <c r="AI64" i="1"/>
  <c r="X65" i="1"/>
  <c r="Y65" i="1"/>
  <c r="Z65" i="1"/>
  <c r="AA65" i="1"/>
  <c r="AB65" i="1"/>
  <c r="AC65" i="1"/>
  <c r="AD65" i="1"/>
  <c r="AE65" i="1"/>
  <c r="AF65" i="1"/>
  <c r="AG65" i="1"/>
  <c r="AH65" i="1"/>
  <c r="AI65" i="1"/>
  <c r="X66" i="1"/>
  <c r="Y66" i="1"/>
  <c r="Z66" i="1"/>
  <c r="AA66" i="1"/>
  <c r="AB66" i="1"/>
  <c r="AC66" i="1"/>
  <c r="AD66" i="1"/>
  <c r="AE66" i="1"/>
  <c r="AF66" i="1"/>
  <c r="AG66" i="1"/>
  <c r="AH66" i="1"/>
  <c r="AI66" i="1"/>
  <c r="X67" i="1"/>
  <c r="Y67" i="1"/>
  <c r="Z67" i="1"/>
  <c r="AA67" i="1"/>
  <c r="AB67" i="1"/>
  <c r="AC67" i="1"/>
  <c r="AD67" i="1"/>
  <c r="AE67" i="1"/>
  <c r="AF67" i="1"/>
  <c r="AG67" i="1"/>
  <c r="AH67" i="1"/>
  <c r="AI67" i="1"/>
  <c r="X68" i="1"/>
  <c r="Y68" i="1"/>
  <c r="Z68" i="1"/>
  <c r="AA68" i="1"/>
  <c r="AB68" i="1"/>
  <c r="AC68" i="1"/>
  <c r="AD68" i="1"/>
  <c r="AE68" i="1"/>
  <c r="AF68" i="1"/>
  <c r="AG68" i="1"/>
  <c r="AH68" i="1"/>
  <c r="AI68" i="1"/>
  <c r="X69" i="1"/>
  <c r="Y69" i="1"/>
  <c r="Z69" i="1"/>
  <c r="AA69" i="1"/>
  <c r="AB69" i="1"/>
  <c r="AC69" i="1"/>
  <c r="AD69" i="1"/>
  <c r="AE69" i="1"/>
  <c r="AF69" i="1"/>
  <c r="AG69" i="1"/>
  <c r="AH69" i="1"/>
  <c r="AI69" i="1"/>
  <c r="X70" i="1"/>
  <c r="Y70" i="1"/>
  <c r="Z70" i="1"/>
  <c r="AA70" i="1"/>
  <c r="AB70" i="1"/>
  <c r="AC70" i="1"/>
  <c r="AD70" i="1"/>
  <c r="AE70" i="1"/>
  <c r="AF70" i="1"/>
  <c r="AG70" i="1"/>
  <c r="AH70" i="1"/>
  <c r="AI70" i="1"/>
  <c r="X71" i="1"/>
  <c r="Y71" i="1"/>
  <c r="Z71" i="1"/>
  <c r="AA71" i="1"/>
  <c r="AB71" i="1"/>
  <c r="AC71" i="1"/>
  <c r="AD71" i="1"/>
  <c r="AE71" i="1"/>
  <c r="AF71" i="1"/>
  <c r="AG71" i="1"/>
  <c r="AH71" i="1"/>
  <c r="AI71" i="1"/>
  <c r="X72" i="1"/>
  <c r="Y72" i="1"/>
  <c r="Z72" i="1"/>
  <c r="AA72" i="1"/>
  <c r="AB72" i="1"/>
  <c r="AC72" i="1"/>
  <c r="AD72" i="1"/>
  <c r="AE72" i="1"/>
  <c r="AF72" i="1"/>
  <c r="AG72" i="1"/>
  <c r="AH72" i="1"/>
  <c r="AI72" i="1"/>
  <c r="X73" i="1"/>
  <c r="Y73" i="1"/>
  <c r="Z73" i="1"/>
  <c r="AA73" i="1"/>
  <c r="AB73" i="1"/>
  <c r="AC73" i="1"/>
  <c r="AD73" i="1"/>
  <c r="AE73" i="1"/>
  <c r="AF73" i="1"/>
  <c r="AG73" i="1"/>
  <c r="AH73" i="1"/>
  <c r="AI73" i="1"/>
  <c r="X74" i="1"/>
  <c r="Y74" i="1"/>
  <c r="Z74" i="1"/>
  <c r="AA74" i="1"/>
  <c r="AB74" i="1"/>
  <c r="AC74" i="1"/>
  <c r="AD74" i="1"/>
  <c r="AE74" i="1"/>
  <c r="AF74" i="1"/>
  <c r="AG74" i="1"/>
  <c r="AH74" i="1"/>
  <c r="AI74" i="1"/>
  <c r="X75" i="1"/>
  <c r="Y75" i="1"/>
  <c r="Z75" i="1"/>
  <c r="AA75" i="1"/>
  <c r="AB75" i="1"/>
  <c r="AC75" i="1"/>
  <c r="AD75" i="1"/>
  <c r="AE75" i="1"/>
  <c r="AF75" i="1"/>
  <c r="AG75" i="1"/>
  <c r="AH75" i="1"/>
  <c r="AI75" i="1"/>
  <c r="X76" i="1"/>
  <c r="Y76" i="1"/>
  <c r="Z76" i="1"/>
  <c r="AA76" i="1"/>
  <c r="AB76" i="1"/>
  <c r="AC76" i="1"/>
  <c r="AD76" i="1"/>
  <c r="AE76" i="1"/>
  <c r="AF76" i="1"/>
  <c r="AG76" i="1"/>
  <c r="AH76" i="1"/>
  <c r="AI76" i="1"/>
  <c r="X77" i="1"/>
  <c r="Y77" i="1"/>
  <c r="Z77" i="1"/>
  <c r="AA77" i="1"/>
  <c r="AB77" i="1"/>
  <c r="AC77" i="1"/>
  <c r="AD77" i="1"/>
  <c r="AE77" i="1"/>
  <c r="AF77" i="1"/>
  <c r="AG77" i="1"/>
  <c r="AH77" i="1"/>
  <c r="AI77" i="1"/>
  <c r="X78" i="1"/>
  <c r="Y78" i="1"/>
  <c r="Z78" i="1"/>
  <c r="AA78" i="1"/>
  <c r="AB78" i="1"/>
  <c r="AC78" i="1"/>
  <c r="AD78" i="1"/>
  <c r="AE78" i="1"/>
  <c r="AF78" i="1"/>
  <c r="AG78" i="1"/>
  <c r="AH78" i="1"/>
  <c r="AI78" i="1"/>
  <c r="X79" i="1"/>
  <c r="Y79" i="1"/>
  <c r="Z79" i="1"/>
  <c r="AA79" i="1"/>
  <c r="AB79" i="1"/>
  <c r="AC79" i="1"/>
  <c r="AD79" i="1"/>
  <c r="AE79" i="1"/>
  <c r="AF79" i="1"/>
  <c r="AG79" i="1"/>
  <c r="AH79" i="1"/>
  <c r="AI79" i="1"/>
  <c r="X80" i="1"/>
  <c r="Y80" i="1"/>
  <c r="Z80" i="1"/>
  <c r="AA80" i="1"/>
  <c r="AB80" i="1"/>
  <c r="AC80" i="1"/>
  <c r="AD80" i="1"/>
  <c r="AE80" i="1"/>
  <c r="AF80" i="1"/>
  <c r="AG80" i="1"/>
  <c r="AH80" i="1"/>
  <c r="AI80" i="1"/>
  <c r="X81" i="1"/>
  <c r="Y81" i="1"/>
  <c r="Z81" i="1"/>
  <c r="AA81" i="1"/>
  <c r="AB81" i="1"/>
  <c r="AC81" i="1"/>
  <c r="AD81" i="1"/>
  <c r="AE81" i="1"/>
  <c r="AF81" i="1"/>
  <c r="AG81" i="1"/>
  <c r="AH81" i="1"/>
  <c r="AI81" i="1"/>
  <c r="X82" i="1"/>
  <c r="Y82" i="1"/>
  <c r="Z82" i="1"/>
  <c r="AA82" i="1"/>
  <c r="AB82" i="1"/>
  <c r="AC82" i="1"/>
  <c r="AD82" i="1"/>
  <c r="AE82" i="1"/>
  <c r="AF82" i="1"/>
  <c r="AG82" i="1"/>
  <c r="AH82" i="1"/>
  <c r="AI82" i="1"/>
  <c r="X83" i="1"/>
  <c r="Y83" i="1"/>
  <c r="Z83" i="1"/>
  <c r="AA83" i="1"/>
  <c r="AB83" i="1"/>
  <c r="AC83" i="1"/>
  <c r="AD83" i="1"/>
  <c r="AE83" i="1"/>
  <c r="AF83" i="1"/>
  <c r="AG83" i="1"/>
  <c r="AH83" i="1"/>
  <c r="AI83" i="1"/>
  <c r="X84" i="1"/>
  <c r="Y84" i="1"/>
  <c r="Z84" i="1"/>
  <c r="AA84" i="1"/>
  <c r="AB84" i="1"/>
  <c r="AC84" i="1"/>
  <c r="AD84" i="1"/>
  <c r="AE84" i="1"/>
  <c r="AF84" i="1"/>
  <c r="AG84" i="1"/>
  <c r="AH84" i="1"/>
  <c r="AI84" i="1"/>
  <c r="Y85" i="1"/>
  <c r="Z85" i="1"/>
  <c r="AA85" i="1"/>
  <c r="AC85" i="1"/>
  <c r="AD85" i="1"/>
  <c r="AE85" i="1"/>
  <c r="AG85" i="1"/>
  <c r="AH85" i="1"/>
  <c r="AI85" i="1"/>
  <c r="X86" i="1"/>
  <c r="Y86" i="1"/>
  <c r="Z86" i="1"/>
  <c r="AA86" i="1"/>
  <c r="AB86" i="1"/>
  <c r="AC86" i="1"/>
  <c r="AD86" i="1"/>
  <c r="AE86" i="1"/>
  <c r="AF86" i="1"/>
  <c r="AG86" i="1"/>
  <c r="AH86" i="1"/>
  <c r="AI86" i="1"/>
  <c r="X87" i="1"/>
  <c r="Y87" i="1"/>
  <c r="Z87" i="1"/>
  <c r="AA87" i="1"/>
  <c r="AB87" i="1"/>
  <c r="AC87" i="1"/>
  <c r="AD87" i="1"/>
  <c r="AE87" i="1"/>
  <c r="AF87" i="1"/>
  <c r="AG87" i="1"/>
  <c r="AH87" i="1"/>
  <c r="AI87" i="1"/>
  <c r="X88" i="1"/>
  <c r="Y88" i="1"/>
  <c r="Z88" i="1"/>
  <c r="AA88" i="1"/>
  <c r="AB88" i="1"/>
  <c r="AC88" i="1"/>
  <c r="AD88" i="1"/>
  <c r="AE88" i="1"/>
  <c r="AF88" i="1"/>
  <c r="AG88" i="1"/>
  <c r="AH88" i="1"/>
  <c r="AI88" i="1"/>
  <c r="X89" i="1"/>
  <c r="Y89" i="1"/>
  <c r="Z89" i="1"/>
  <c r="AA89" i="1"/>
  <c r="AB89" i="1"/>
  <c r="AC89" i="1"/>
  <c r="AD89" i="1"/>
  <c r="AE89" i="1"/>
  <c r="AF89" i="1"/>
  <c r="AG89" i="1"/>
  <c r="AH89" i="1"/>
  <c r="AI89" i="1"/>
  <c r="X90" i="1"/>
  <c r="Y90" i="1"/>
  <c r="Z90" i="1"/>
  <c r="AA90" i="1"/>
  <c r="AB90" i="1"/>
  <c r="AC90" i="1"/>
  <c r="AD90" i="1"/>
  <c r="AE90" i="1"/>
  <c r="AF90" i="1"/>
  <c r="AG90" i="1"/>
  <c r="AH90" i="1"/>
  <c r="AI90" i="1"/>
  <c r="X91" i="1"/>
  <c r="Y91" i="1"/>
  <c r="Z91" i="1"/>
  <c r="AA91" i="1"/>
  <c r="AB91" i="1"/>
  <c r="AC91" i="1"/>
  <c r="AD91" i="1"/>
  <c r="AE91" i="1"/>
  <c r="AF91" i="1"/>
  <c r="AG91" i="1"/>
  <c r="AH91" i="1"/>
  <c r="AI91" i="1"/>
  <c r="X92" i="1"/>
  <c r="Y92" i="1"/>
  <c r="Z92" i="1"/>
  <c r="AA92" i="1"/>
  <c r="AB92" i="1"/>
  <c r="AC92" i="1"/>
  <c r="AD92" i="1"/>
  <c r="AE92" i="1"/>
  <c r="AF92" i="1"/>
  <c r="AG92" i="1"/>
  <c r="AH92" i="1"/>
  <c r="AI92" i="1"/>
  <c r="X93" i="1"/>
  <c r="Y93" i="1"/>
  <c r="Z93" i="1"/>
  <c r="AA93" i="1"/>
  <c r="AB93" i="1"/>
  <c r="AC93" i="1"/>
  <c r="AD93" i="1"/>
  <c r="AE93" i="1"/>
  <c r="AF93" i="1"/>
  <c r="AG93" i="1"/>
  <c r="AH93" i="1"/>
  <c r="AI93" i="1"/>
  <c r="X94" i="1"/>
  <c r="Y94" i="1"/>
  <c r="Z94" i="1"/>
  <c r="AA94" i="1"/>
  <c r="AB94" i="1"/>
  <c r="AC94" i="1"/>
  <c r="AD94" i="1"/>
  <c r="AE94" i="1"/>
  <c r="AF94" i="1"/>
  <c r="AG94" i="1"/>
  <c r="AH94" i="1"/>
  <c r="AI94" i="1"/>
  <c r="X95" i="1"/>
  <c r="Y95" i="1"/>
  <c r="Z95" i="1"/>
  <c r="AA95" i="1"/>
  <c r="AB95" i="1"/>
  <c r="AC95" i="1"/>
  <c r="AD95" i="1"/>
  <c r="AE95" i="1"/>
  <c r="AF95" i="1"/>
  <c r="AG95" i="1"/>
  <c r="AH95" i="1"/>
  <c r="AI95" i="1"/>
  <c r="X96" i="1"/>
  <c r="Y96" i="1"/>
  <c r="Z96" i="1"/>
  <c r="AA96" i="1"/>
  <c r="AB96" i="1"/>
  <c r="AC96" i="1"/>
  <c r="AD96" i="1"/>
  <c r="AE96" i="1"/>
  <c r="AF96" i="1"/>
  <c r="AG96" i="1"/>
  <c r="AH96" i="1"/>
  <c r="AI96" i="1"/>
  <c r="X97" i="1"/>
  <c r="Y97" i="1"/>
  <c r="Z97" i="1"/>
  <c r="AA97" i="1"/>
  <c r="AB97" i="1"/>
  <c r="AC97" i="1"/>
  <c r="AD97" i="1"/>
  <c r="AE97" i="1"/>
  <c r="AF97" i="1"/>
  <c r="AG97" i="1"/>
  <c r="AH97" i="1"/>
  <c r="AI97" i="1"/>
  <c r="X98" i="1"/>
  <c r="Y98" i="1"/>
  <c r="Z98" i="1"/>
  <c r="AA98" i="1"/>
  <c r="AB98" i="1"/>
  <c r="AC98" i="1"/>
  <c r="AD98" i="1"/>
  <c r="AE98" i="1"/>
  <c r="AF98" i="1"/>
  <c r="AG98" i="1"/>
  <c r="AH98" i="1"/>
  <c r="AI98" i="1"/>
  <c r="X99" i="1"/>
  <c r="Y99" i="1"/>
  <c r="Z99" i="1"/>
  <c r="AA99" i="1"/>
  <c r="AB99" i="1"/>
  <c r="AC99" i="1"/>
  <c r="AD99" i="1"/>
  <c r="AE99" i="1"/>
  <c r="AF99" i="1"/>
  <c r="AG99" i="1"/>
  <c r="AH99" i="1"/>
  <c r="AI99" i="1"/>
  <c r="X100" i="1"/>
  <c r="Y100" i="1"/>
  <c r="Z100" i="1"/>
  <c r="AA100" i="1"/>
  <c r="AB100" i="1"/>
  <c r="AC100" i="1"/>
  <c r="AD100" i="1"/>
  <c r="AE100" i="1"/>
  <c r="AF100" i="1"/>
  <c r="AG100" i="1"/>
  <c r="AH100" i="1"/>
  <c r="AI100" i="1"/>
  <c r="X101" i="1"/>
  <c r="Y101" i="1"/>
  <c r="Z101" i="1"/>
  <c r="AA101" i="1"/>
  <c r="AB101" i="1"/>
  <c r="AC101" i="1"/>
  <c r="AD101" i="1"/>
  <c r="AE101" i="1"/>
  <c r="AF101" i="1"/>
  <c r="AG101" i="1"/>
  <c r="AH101" i="1"/>
  <c r="AI101" i="1"/>
  <c r="X102" i="1"/>
  <c r="Y102" i="1"/>
  <c r="Z102" i="1"/>
  <c r="AA102" i="1"/>
  <c r="AB102" i="1"/>
  <c r="AC102" i="1"/>
  <c r="AD102" i="1"/>
  <c r="AE102" i="1"/>
  <c r="AF102" i="1"/>
  <c r="AG102" i="1"/>
  <c r="AH102" i="1"/>
  <c r="AI102" i="1"/>
  <c r="X103" i="1"/>
  <c r="Y103" i="1"/>
  <c r="Z103" i="1"/>
  <c r="AA103" i="1"/>
  <c r="AB103" i="1"/>
  <c r="AC103" i="1"/>
  <c r="AD103" i="1"/>
  <c r="AE103" i="1"/>
  <c r="AF103" i="1"/>
  <c r="AG103" i="1"/>
  <c r="AH103" i="1"/>
  <c r="AI103" i="1"/>
  <c r="X104" i="1"/>
  <c r="Y104" i="1"/>
  <c r="Z104" i="1"/>
  <c r="AA104" i="1"/>
  <c r="AB104" i="1"/>
  <c r="AC104" i="1"/>
  <c r="AD104" i="1"/>
  <c r="AE104" i="1"/>
  <c r="AF104" i="1"/>
  <c r="AG104" i="1"/>
  <c r="AH104" i="1"/>
  <c r="AI104" i="1"/>
  <c r="X105" i="1"/>
  <c r="Y105" i="1"/>
  <c r="Z105" i="1"/>
  <c r="AA105" i="1"/>
  <c r="AB105" i="1"/>
  <c r="AC105" i="1"/>
  <c r="AD105" i="1"/>
  <c r="AE105" i="1"/>
  <c r="AF105" i="1"/>
  <c r="AG105" i="1"/>
  <c r="AH105" i="1"/>
  <c r="AI105" i="1"/>
  <c r="X106" i="1"/>
  <c r="Y106" i="1"/>
  <c r="Z106" i="1"/>
  <c r="AA106" i="1"/>
  <c r="AB106" i="1"/>
  <c r="AC106" i="1"/>
  <c r="AD106" i="1"/>
  <c r="AE106" i="1"/>
  <c r="AF106" i="1"/>
  <c r="AG106" i="1"/>
  <c r="AH106" i="1"/>
  <c r="AI106" i="1"/>
  <c r="X107" i="1"/>
  <c r="Y107" i="1"/>
  <c r="Z107" i="1"/>
  <c r="AA107" i="1"/>
  <c r="AB107" i="1"/>
  <c r="AC107" i="1"/>
  <c r="AD107" i="1"/>
  <c r="AE107" i="1"/>
  <c r="AF107" i="1"/>
  <c r="AG107" i="1"/>
  <c r="AH107" i="1"/>
  <c r="AI107" i="1"/>
  <c r="X108" i="1"/>
  <c r="Y108" i="1"/>
  <c r="Z108" i="1"/>
  <c r="AA108" i="1"/>
  <c r="AB108" i="1"/>
  <c r="AC108" i="1"/>
  <c r="AD108" i="1"/>
  <c r="AE108" i="1"/>
  <c r="AF108" i="1"/>
  <c r="AG108" i="1"/>
  <c r="AH108" i="1"/>
  <c r="AI108" i="1"/>
  <c r="AV62" i="1"/>
  <c r="AW62" i="1"/>
  <c r="AX62" i="1"/>
  <c r="AY62" i="1"/>
  <c r="AU62" i="1"/>
  <c r="AL62" i="1"/>
  <c r="AM62" i="1"/>
  <c r="AN62" i="1"/>
  <c r="AO62" i="1"/>
  <c r="AP62" i="1"/>
  <c r="AQ62" i="1"/>
  <c r="AR62" i="1"/>
  <c r="AS62" i="1"/>
  <c r="AK62" i="1"/>
  <c r="Y62" i="1"/>
  <c r="Z62" i="1"/>
  <c r="AA62" i="1"/>
  <c r="AB62" i="1"/>
  <c r="AC62" i="1"/>
  <c r="AD62" i="1"/>
  <c r="AE62" i="1"/>
  <c r="AF62" i="1"/>
  <c r="AG62" i="1"/>
  <c r="AH62" i="1"/>
  <c r="AI62" i="1"/>
  <c r="X62" i="1"/>
  <c r="V62" i="1"/>
  <c r="AW55" i="1"/>
  <c r="G67" i="8" s="1"/>
  <c r="AX55" i="1"/>
  <c r="G68" i="8" s="1"/>
  <c r="AY55" i="1"/>
  <c r="G69" i="8" s="1"/>
  <c r="AL55" i="1"/>
  <c r="G53" i="8" s="1"/>
  <c r="AM55" i="1"/>
  <c r="G54" i="8" s="1"/>
  <c r="AN55" i="1"/>
  <c r="G55" i="8" s="1"/>
  <c r="AO55" i="1"/>
  <c r="G57" i="8" s="1"/>
  <c r="AP55" i="1"/>
  <c r="G58" i="8" s="1"/>
  <c r="AQ55" i="1"/>
  <c r="G59" i="8" s="1"/>
  <c r="AR55" i="1"/>
  <c r="G60" i="8" s="1"/>
  <c r="AS55" i="1"/>
  <c r="G61" i="8" s="1"/>
  <c r="AK55" i="1"/>
  <c r="G52" i="8" s="1"/>
  <c r="Y55" i="1"/>
  <c r="G34" i="8" s="1"/>
  <c r="Z55" i="1"/>
  <c r="G35" i="8" s="1"/>
  <c r="AA55" i="1"/>
  <c r="G36" i="8" s="1"/>
  <c r="AB55" i="1"/>
  <c r="G38" i="8" s="1"/>
  <c r="AC55" i="1"/>
  <c r="G40" i="8" s="1"/>
  <c r="AD55" i="1"/>
  <c r="G41" i="8" s="1"/>
  <c r="AE55" i="1"/>
  <c r="G42" i="8" s="1"/>
  <c r="AG55" i="1"/>
  <c r="G44" i="8" s="1"/>
  <c r="AH55" i="1"/>
  <c r="G46" i="8" s="1"/>
  <c r="AI55" i="1"/>
  <c r="G47" i="8" s="1"/>
  <c r="X55" i="1"/>
  <c r="G33" i="8" s="1"/>
  <c r="I55" i="1"/>
  <c r="G13" i="8" s="1"/>
  <c r="G15" i="8"/>
  <c r="K55" i="1"/>
  <c r="G16" i="8" s="1"/>
  <c r="M55" i="1"/>
  <c r="G18" i="8" s="1"/>
  <c r="N55" i="1"/>
  <c r="G19" i="8" s="1"/>
  <c r="O55" i="1"/>
  <c r="G20" i="8" s="1"/>
  <c r="Q55" i="1"/>
  <c r="G22" i="8" s="1"/>
  <c r="R55" i="1"/>
  <c r="G23" i="8" s="1"/>
  <c r="S55" i="1"/>
  <c r="G25" i="8" s="1"/>
  <c r="U55" i="1"/>
  <c r="G27" i="8" s="1"/>
  <c r="V55" i="1"/>
  <c r="G28" i="8" s="1"/>
  <c r="G55" i="1"/>
  <c r="G11" i="8" s="1"/>
  <c r="H63" i="1"/>
  <c r="I63" i="1"/>
  <c r="J63" i="1"/>
  <c r="K63" i="1"/>
  <c r="L63" i="1"/>
  <c r="M63" i="1"/>
  <c r="N63" i="1"/>
  <c r="O63" i="1"/>
  <c r="P63" i="1"/>
  <c r="Q63" i="1"/>
  <c r="R63" i="1"/>
  <c r="S63" i="1"/>
  <c r="T63" i="1"/>
  <c r="U63" i="1"/>
  <c r="V63" i="1"/>
  <c r="H64" i="1"/>
  <c r="I64" i="1"/>
  <c r="J64" i="1"/>
  <c r="K64" i="1"/>
  <c r="L64" i="1"/>
  <c r="M64" i="1"/>
  <c r="N64" i="1"/>
  <c r="O64" i="1"/>
  <c r="P64" i="1"/>
  <c r="Q64" i="1"/>
  <c r="R64" i="1"/>
  <c r="S64" i="1"/>
  <c r="T64" i="1"/>
  <c r="U64" i="1"/>
  <c r="V64" i="1"/>
  <c r="H65" i="1"/>
  <c r="I65" i="1"/>
  <c r="J65" i="1"/>
  <c r="K65" i="1"/>
  <c r="L65" i="1"/>
  <c r="M65" i="1"/>
  <c r="N65" i="1"/>
  <c r="O65" i="1"/>
  <c r="P65" i="1"/>
  <c r="Q65" i="1"/>
  <c r="R65" i="1"/>
  <c r="S65" i="1"/>
  <c r="T65" i="1"/>
  <c r="U65" i="1"/>
  <c r="V65" i="1"/>
  <c r="H66" i="1"/>
  <c r="I66" i="1"/>
  <c r="J66" i="1"/>
  <c r="K66" i="1"/>
  <c r="L66" i="1"/>
  <c r="M66" i="1"/>
  <c r="N66" i="1"/>
  <c r="O66" i="1"/>
  <c r="P66" i="1"/>
  <c r="Q66" i="1"/>
  <c r="R66" i="1"/>
  <c r="S66" i="1"/>
  <c r="T66" i="1"/>
  <c r="U66" i="1"/>
  <c r="V66" i="1"/>
  <c r="H67" i="1"/>
  <c r="I67" i="1"/>
  <c r="J67" i="1"/>
  <c r="K67" i="1"/>
  <c r="L67" i="1"/>
  <c r="M67" i="1"/>
  <c r="N67" i="1"/>
  <c r="O67" i="1"/>
  <c r="P67" i="1"/>
  <c r="Q67" i="1"/>
  <c r="R67" i="1"/>
  <c r="S67" i="1"/>
  <c r="T67" i="1"/>
  <c r="U67" i="1"/>
  <c r="V67" i="1"/>
  <c r="H68" i="1"/>
  <c r="I68" i="1"/>
  <c r="J68" i="1"/>
  <c r="K68" i="1"/>
  <c r="L68" i="1"/>
  <c r="M68" i="1"/>
  <c r="N68" i="1"/>
  <c r="O68" i="1"/>
  <c r="P68" i="1"/>
  <c r="Q68" i="1"/>
  <c r="R68" i="1"/>
  <c r="S68" i="1"/>
  <c r="T68" i="1"/>
  <c r="U68" i="1"/>
  <c r="V68" i="1"/>
  <c r="H69" i="1"/>
  <c r="I69" i="1"/>
  <c r="J69" i="1"/>
  <c r="K69" i="1"/>
  <c r="L69" i="1"/>
  <c r="M69" i="1"/>
  <c r="N69" i="1"/>
  <c r="O69" i="1"/>
  <c r="P69" i="1"/>
  <c r="Q69" i="1"/>
  <c r="R69" i="1"/>
  <c r="S69" i="1"/>
  <c r="T69" i="1"/>
  <c r="U69" i="1"/>
  <c r="V69" i="1"/>
  <c r="H70" i="1"/>
  <c r="I70" i="1"/>
  <c r="J70" i="1"/>
  <c r="K70" i="1"/>
  <c r="L70" i="1"/>
  <c r="M70" i="1"/>
  <c r="N70" i="1"/>
  <c r="O70" i="1"/>
  <c r="P70" i="1"/>
  <c r="Q70" i="1"/>
  <c r="R70" i="1"/>
  <c r="S70" i="1"/>
  <c r="T70" i="1"/>
  <c r="U70" i="1"/>
  <c r="V70" i="1"/>
  <c r="H71" i="1"/>
  <c r="I71" i="1"/>
  <c r="J71" i="1"/>
  <c r="K71" i="1"/>
  <c r="L71" i="1"/>
  <c r="M71" i="1"/>
  <c r="N71" i="1"/>
  <c r="O71" i="1"/>
  <c r="P71" i="1"/>
  <c r="Q71" i="1"/>
  <c r="R71" i="1"/>
  <c r="S71" i="1"/>
  <c r="T71" i="1"/>
  <c r="U71" i="1"/>
  <c r="V71" i="1"/>
  <c r="H72" i="1"/>
  <c r="I72" i="1"/>
  <c r="J72" i="1"/>
  <c r="K72" i="1"/>
  <c r="L72" i="1"/>
  <c r="M72" i="1"/>
  <c r="N72" i="1"/>
  <c r="O72" i="1"/>
  <c r="P72" i="1"/>
  <c r="Q72" i="1"/>
  <c r="R72" i="1"/>
  <c r="S72" i="1"/>
  <c r="T72" i="1"/>
  <c r="U72" i="1"/>
  <c r="V72" i="1"/>
  <c r="H73" i="1"/>
  <c r="I73" i="1"/>
  <c r="J73" i="1"/>
  <c r="K73" i="1"/>
  <c r="L73" i="1"/>
  <c r="M73" i="1"/>
  <c r="N73" i="1"/>
  <c r="O73" i="1"/>
  <c r="P73" i="1"/>
  <c r="Q73" i="1"/>
  <c r="R73" i="1"/>
  <c r="S73" i="1"/>
  <c r="T73" i="1"/>
  <c r="U73" i="1"/>
  <c r="V73" i="1"/>
  <c r="H74" i="1"/>
  <c r="I74" i="1"/>
  <c r="J74" i="1"/>
  <c r="K74" i="1"/>
  <c r="L74" i="1"/>
  <c r="M74" i="1"/>
  <c r="N74" i="1"/>
  <c r="O74" i="1"/>
  <c r="P74" i="1"/>
  <c r="Q74" i="1"/>
  <c r="R74" i="1"/>
  <c r="S74" i="1"/>
  <c r="T74" i="1"/>
  <c r="U74" i="1"/>
  <c r="V74" i="1"/>
  <c r="H75" i="1"/>
  <c r="I75" i="1"/>
  <c r="J75" i="1"/>
  <c r="K75" i="1"/>
  <c r="L75" i="1"/>
  <c r="M75" i="1"/>
  <c r="N75" i="1"/>
  <c r="O75" i="1"/>
  <c r="P75" i="1"/>
  <c r="Q75" i="1"/>
  <c r="R75" i="1"/>
  <c r="S75" i="1"/>
  <c r="T75" i="1"/>
  <c r="U75" i="1"/>
  <c r="V75" i="1"/>
  <c r="H76" i="1"/>
  <c r="I76" i="1"/>
  <c r="J76" i="1"/>
  <c r="K76" i="1"/>
  <c r="L76" i="1"/>
  <c r="M76" i="1"/>
  <c r="N76" i="1"/>
  <c r="O76" i="1"/>
  <c r="P76" i="1"/>
  <c r="Q76" i="1"/>
  <c r="R76" i="1"/>
  <c r="S76" i="1"/>
  <c r="T76" i="1"/>
  <c r="U76" i="1"/>
  <c r="V76" i="1"/>
  <c r="H78" i="1"/>
  <c r="I78" i="1"/>
  <c r="J78" i="1"/>
  <c r="K78" i="1"/>
  <c r="L78" i="1"/>
  <c r="M78" i="1"/>
  <c r="N78" i="1"/>
  <c r="O78" i="1"/>
  <c r="P78" i="1"/>
  <c r="Q78" i="1"/>
  <c r="R78" i="1"/>
  <c r="S78" i="1"/>
  <c r="T78" i="1"/>
  <c r="U78" i="1"/>
  <c r="V78" i="1"/>
  <c r="H79" i="1"/>
  <c r="I79" i="1"/>
  <c r="J79" i="1"/>
  <c r="K79" i="1"/>
  <c r="L79" i="1"/>
  <c r="M79" i="1"/>
  <c r="N79" i="1"/>
  <c r="O79" i="1"/>
  <c r="P79" i="1"/>
  <c r="Q79" i="1"/>
  <c r="R79" i="1"/>
  <c r="S79" i="1"/>
  <c r="T79" i="1"/>
  <c r="U79" i="1"/>
  <c r="V79" i="1"/>
  <c r="H80" i="1"/>
  <c r="I80" i="1"/>
  <c r="J80" i="1"/>
  <c r="K80" i="1"/>
  <c r="L80" i="1"/>
  <c r="M80" i="1"/>
  <c r="N80" i="1"/>
  <c r="O80" i="1"/>
  <c r="P80" i="1"/>
  <c r="Q80" i="1"/>
  <c r="R80" i="1"/>
  <c r="S80" i="1"/>
  <c r="T80" i="1"/>
  <c r="U80" i="1"/>
  <c r="V80" i="1"/>
  <c r="H81" i="1"/>
  <c r="I81" i="1"/>
  <c r="J81" i="1"/>
  <c r="K81" i="1"/>
  <c r="L81" i="1"/>
  <c r="M81" i="1"/>
  <c r="N81" i="1"/>
  <c r="O81" i="1"/>
  <c r="P81" i="1"/>
  <c r="Q81" i="1"/>
  <c r="R81" i="1"/>
  <c r="S81" i="1"/>
  <c r="T81" i="1"/>
  <c r="U81" i="1"/>
  <c r="V81" i="1"/>
  <c r="H82" i="1"/>
  <c r="I82" i="1"/>
  <c r="J82" i="1"/>
  <c r="K82" i="1"/>
  <c r="L82" i="1"/>
  <c r="M82" i="1"/>
  <c r="N82" i="1"/>
  <c r="O82" i="1"/>
  <c r="P82" i="1"/>
  <c r="Q82" i="1"/>
  <c r="R82" i="1"/>
  <c r="S82" i="1"/>
  <c r="T82" i="1"/>
  <c r="U82" i="1"/>
  <c r="V82" i="1"/>
  <c r="H83" i="1"/>
  <c r="I83" i="1"/>
  <c r="J83" i="1"/>
  <c r="K83" i="1"/>
  <c r="L83" i="1"/>
  <c r="M83" i="1"/>
  <c r="N83" i="1"/>
  <c r="O83" i="1"/>
  <c r="P83" i="1"/>
  <c r="Q83" i="1"/>
  <c r="R83" i="1"/>
  <c r="S83" i="1"/>
  <c r="T83" i="1"/>
  <c r="U83" i="1"/>
  <c r="V83" i="1"/>
  <c r="H84" i="1"/>
  <c r="I84" i="1"/>
  <c r="J84" i="1"/>
  <c r="K84" i="1"/>
  <c r="L84" i="1"/>
  <c r="M84" i="1"/>
  <c r="N84" i="1"/>
  <c r="O84" i="1"/>
  <c r="P84" i="1"/>
  <c r="Q84" i="1"/>
  <c r="R84" i="1"/>
  <c r="S84" i="1"/>
  <c r="T84" i="1"/>
  <c r="U84" i="1"/>
  <c r="V84" i="1"/>
  <c r="H85" i="1"/>
  <c r="I85" i="1"/>
  <c r="J85" i="1"/>
  <c r="K85" i="1"/>
  <c r="L85" i="1"/>
  <c r="M85" i="1"/>
  <c r="N85" i="1"/>
  <c r="O85" i="1"/>
  <c r="P85" i="1"/>
  <c r="Q85" i="1"/>
  <c r="R85" i="1"/>
  <c r="S85" i="1"/>
  <c r="T85" i="1"/>
  <c r="U85" i="1"/>
  <c r="V85" i="1"/>
  <c r="H86" i="1"/>
  <c r="I86" i="1"/>
  <c r="J86" i="1"/>
  <c r="K86" i="1"/>
  <c r="L86" i="1"/>
  <c r="M86" i="1"/>
  <c r="N86" i="1"/>
  <c r="O86" i="1"/>
  <c r="P86" i="1"/>
  <c r="Q86" i="1"/>
  <c r="R86" i="1"/>
  <c r="S86" i="1"/>
  <c r="T86" i="1"/>
  <c r="U86" i="1"/>
  <c r="V86" i="1"/>
  <c r="H87" i="1"/>
  <c r="I87" i="1"/>
  <c r="J87" i="1"/>
  <c r="K87" i="1"/>
  <c r="L87" i="1"/>
  <c r="M87" i="1"/>
  <c r="N87" i="1"/>
  <c r="O87" i="1"/>
  <c r="P87" i="1"/>
  <c r="Q87" i="1"/>
  <c r="R87" i="1"/>
  <c r="S87" i="1"/>
  <c r="T87" i="1"/>
  <c r="U87" i="1"/>
  <c r="V87" i="1"/>
  <c r="H88" i="1"/>
  <c r="I88" i="1"/>
  <c r="J88" i="1"/>
  <c r="K88" i="1"/>
  <c r="L88" i="1"/>
  <c r="M88" i="1"/>
  <c r="N88" i="1"/>
  <c r="O88" i="1"/>
  <c r="P88" i="1"/>
  <c r="Q88" i="1"/>
  <c r="R88" i="1"/>
  <c r="S88" i="1"/>
  <c r="T88" i="1"/>
  <c r="U88" i="1"/>
  <c r="V88" i="1"/>
  <c r="H89" i="1"/>
  <c r="I89" i="1"/>
  <c r="J89" i="1"/>
  <c r="K89" i="1"/>
  <c r="L89" i="1"/>
  <c r="M89" i="1"/>
  <c r="N89" i="1"/>
  <c r="O89" i="1"/>
  <c r="P89" i="1"/>
  <c r="Q89" i="1"/>
  <c r="R89" i="1"/>
  <c r="S89" i="1"/>
  <c r="T89" i="1"/>
  <c r="U89" i="1"/>
  <c r="V89" i="1"/>
  <c r="H90" i="1"/>
  <c r="I90" i="1"/>
  <c r="J90" i="1"/>
  <c r="K90" i="1"/>
  <c r="L90" i="1"/>
  <c r="M90" i="1"/>
  <c r="N90" i="1"/>
  <c r="O90" i="1"/>
  <c r="P90" i="1"/>
  <c r="Q90" i="1"/>
  <c r="R90" i="1"/>
  <c r="S90" i="1"/>
  <c r="T90" i="1"/>
  <c r="U90" i="1"/>
  <c r="V90" i="1"/>
  <c r="H91" i="1"/>
  <c r="I91" i="1"/>
  <c r="J91" i="1"/>
  <c r="K91" i="1"/>
  <c r="L91" i="1"/>
  <c r="M91" i="1"/>
  <c r="N91" i="1"/>
  <c r="O91" i="1"/>
  <c r="P91" i="1"/>
  <c r="Q91" i="1"/>
  <c r="R91" i="1"/>
  <c r="S91" i="1"/>
  <c r="T91" i="1"/>
  <c r="U91" i="1"/>
  <c r="V91" i="1"/>
  <c r="H92" i="1"/>
  <c r="I92" i="1"/>
  <c r="J92" i="1"/>
  <c r="K92" i="1"/>
  <c r="L92" i="1"/>
  <c r="M92" i="1"/>
  <c r="N92" i="1"/>
  <c r="O92" i="1"/>
  <c r="P92" i="1"/>
  <c r="Q92" i="1"/>
  <c r="R92" i="1"/>
  <c r="S92" i="1"/>
  <c r="T92" i="1"/>
  <c r="U92" i="1"/>
  <c r="V92" i="1"/>
  <c r="H93" i="1"/>
  <c r="I93" i="1"/>
  <c r="J93" i="1"/>
  <c r="K93" i="1"/>
  <c r="L93" i="1"/>
  <c r="M93" i="1"/>
  <c r="N93" i="1"/>
  <c r="O93" i="1"/>
  <c r="P93" i="1"/>
  <c r="Q93" i="1"/>
  <c r="R93" i="1"/>
  <c r="S93" i="1"/>
  <c r="T93" i="1"/>
  <c r="U93" i="1"/>
  <c r="V93" i="1"/>
  <c r="H94" i="1"/>
  <c r="I94" i="1"/>
  <c r="J94" i="1"/>
  <c r="K94" i="1"/>
  <c r="L94" i="1"/>
  <c r="M94" i="1"/>
  <c r="N94" i="1"/>
  <c r="O94" i="1"/>
  <c r="P94" i="1"/>
  <c r="Q94" i="1"/>
  <c r="R94" i="1"/>
  <c r="S94" i="1"/>
  <c r="T94" i="1"/>
  <c r="U94" i="1"/>
  <c r="V94" i="1"/>
  <c r="H95" i="1"/>
  <c r="I95" i="1"/>
  <c r="J95" i="1"/>
  <c r="K95" i="1"/>
  <c r="L95" i="1"/>
  <c r="M95" i="1"/>
  <c r="N95" i="1"/>
  <c r="O95" i="1"/>
  <c r="P95" i="1"/>
  <c r="Q95" i="1"/>
  <c r="R95" i="1"/>
  <c r="S95" i="1"/>
  <c r="T95" i="1"/>
  <c r="U95" i="1"/>
  <c r="V95" i="1"/>
  <c r="H96" i="1"/>
  <c r="I96" i="1"/>
  <c r="J96" i="1"/>
  <c r="K96" i="1"/>
  <c r="L96" i="1"/>
  <c r="M96" i="1"/>
  <c r="N96" i="1"/>
  <c r="O96" i="1"/>
  <c r="P96" i="1"/>
  <c r="Q96" i="1"/>
  <c r="R96" i="1"/>
  <c r="S96" i="1"/>
  <c r="T96" i="1"/>
  <c r="U96" i="1"/>
  <c r="V96" i="1"/>
  <c r="H97" i="1"/>
  <c r="I97" i="1"/>
  <c r="J97" i="1"/>
  <c r="K97" i="1"/>
  <c r="L97" i="1"/>
  <c r="M97" i="1"/>
  <c r="N97" i="1"/>
  <c r="O97" i="1"/>
  <c r="P97" i="1"/>
  <c r="Q97" i="1"/>
  <c r="R97" i="1"/>
  <c r="S97" i="1"/>
  <c r="T97" i="1"/>
  <c r="U97" i="1"/>
  <c r="V97" i="1"/>
  <c r="H98" i="1"/>
  <c r="I98" i="1"/>
  <c r="J98" i="1"/>
  <c r="K98" i="1"/>
  <c r="L98" i="1"/>
  <c r="M98" i="1"/>
  <c r="N98" i="1"/>
  <c r="O98" i="1"/>
  <c r="P98" i="1"/>
  <c r="Q98" i="1"/>
  <c r="R98" i="1"/>
  <c r="S98" i="1"/>
  <c r="T98" i="1"/>
  <c r="U98" i="1"/>
  <c r="V98" i="1"/>
  <c r="H99" i="1"/>
  <c r="I99" i="1"/>
  <c r="J99" i="1"/>
  <c r="K99" i="1"/>
  <c r="L99" i="1"/>
  <c r="M99" i="1"/>
  <c r="N99" i="1"/>
  <c r="O99" i="1"/>
  <c r="P99" i="1"/>
  <c r="Q99" i="1"/>
  <c r="R99" i="1"/>
  <c r="S99" i="1"/>
  <c r="T99" i="1"/>
  <c r="U99" i="1"/>
  <c r="V99" i="1"/>
  <c r="H100" i="1"/>
  <c r="I100" i="1"/>
  <c r="J100" i="1"/>
  <c r="K100" i="1"/>
  <c r="L100" i="1"/>
  <c r="M100" i="1"/>
  <c r="N100" i="1"/>
  <c r="O100" i="1"/>
  <c r="P100" i="1"/>
  <c r="Q100" i="1"/>
  <c r="R100" i="1"/>
  <c r="S100" i="1"/>
  <c r="T100" i="1"/>
  <c r="U100" i="1"/>
  <c r="V100" i="1"/>
  <c r="H101" i="1"/>
  <c r="I101" i="1"/>
  <c r="J101" i="1"/>
  <c r="K101" i="1"/>
  <c r="L101" i="1"/>
  <c r="M101" i="1"/>
  <c r="N101" i="1"/>
  <c r="O101" i="1"/>
  <c r="P101" i="1"/>
  <c r="Q101" i="1"/>
  <c r="R101" i="1"/>
  <c r="S101" i="1"/>
  <c r="T101" i="1"/>
  <c r="U101" i="1"/>
  <c r="V101" i="1"/>
  <c r="H102" i="1"/>
  <c r="I102" i="1"/>
  <c r="J102" i="1"/>
  <c r="K102" i="1"/>
  <c r="L102" i="1"/>
  <c r="M102" i="1"/>
  <c r="N102" i="1"/>
  <c r="O102" i="1"/>
  <c r="P102" i="1"/>
  <c r="Q102" i="1"/>
  <c r="R102" i="1"/>
  <c r="S102" i="1"/>
  <c r="T102" i="1"/>
  <c r="U102" i="1"/>
  <c r="V102" i="1"/>
  <c r="H103" i="1"/>
  <c r="I103" i="1"/>
  <c r="J103" i="1"/>
  <c r="K103" i="1"/>
  <c r="L103" i="1"/>
  <c r="M103" i="1"/>
  <c r="N103" i="1"/>
  <c r="O103" i="1"/>
  <c r="P103" i="1"/>
  <c r="Q103" i="1"/>
  <c r="R103" i="1"/>
  <c r="S103" i="1"/>
  <c r="T103" i="1"/>
  <c r="U103" i="1"/>
  <c r="V103" i="1"/>
  <c r="H104" i="1"/>
  <c r="I104" i="1"/>
  <c r="J104" i="1"/>
  <c r="K104" i="1"/>
  <c r="L104" i="1"/>
  <c r="M104" i="1"/>
  <c r="N104" i="1"/>
  <c r="O104" i="1"/>
  <c r="P104" i="1"/>
  <c r="Q104" i="1"/>
  <c r="R104" i="1"/>
  <c r="S104" i="1"/>
  <c r="T104" i="1"/>
  <c r="U104" i="1"/>
  <c r="V104" i="1"/>
  <c r="H105" i="1"/>
  <c r="I105" i="1"/>
  <c r="J105" i="1"/>
  <c r="K105" i="1"/>
  <c r="L105" i="1"/>
  <c r="M105" i="1"/>
  <c r="N105" i="1"/>
  <c r="O105" i="1"/>
  <c r="P105" i="1"/>
  <c r="Q105" i="1"/>
  <c r="R105" i="1"/>
  <c r="S105" i="1"/>
  <c r="T105" i="1"/>
  <c r="U105" i="1"/>
  <c r="V105" i="1"/>
  <c r="H106" i="1"/>
  <c r="I106" i="1"/>
  <c r="J106" i="1"/>
  <c r="K106" i="1"/>
  <c r="L106" i="1"/>
  <c r="M106" i="1"/>
  <c r="N106" i="1"/>
  <c r="O106" i="1"/>
  <c r="P106" i="1"/>
  <c r="Q106" i="1"/>
  <c r="R106" i="1"/>
  <c r="S106" i="1"/>
  <c r="T106" i="1"/>
  <c r="U106" i="1"/>
  <c r="V106" i="1"/>
  <c r="H107" i="1"/>
  <c r="I107" i="1"/>
  <c r="J107" i="1"/>
  <c r="K107" i="1"/>
  <c r="L107" i="1"/>
  <c r="M107" i="1"/>
  <c r="N107" i="1"/>
  <c r="O107" i="1"/>
  <c r="P107" i="1"/>
  <c r="Q107" i="1"/>
  <c r="R107" i="1"/>
  <c r="S107" i="1"/>
  <c r="T107" i="1"/>
  <c r="U107" i="1"/>
  <c r="V107" i="1"/>
  <c r="H108" i="1"/>
  <c r="I108" i="1"/>
  <c r="J108" i="1"/>
  <c r="K108" i="1"/>
  <c r="L108" i="1"/>
  <c r="M108" i="1"/>
  <c r="N108" i="1"/>
  <c r="O108" i="1"/>
  <c r="P108" i="1"/>
  <c r="Q108" i="1"/>
  <c r="R108" i="1"/>
  <c r="S108" i="1"/>
  <c r="T108" i="1"/>
  <c r="U108" i="1"/>
  <c r="V108" i="1"/>
  <c r="H62" i="1"/>
  <c r="I62" i="1"/>
  <c r="J62" i="1"/>
  <c r="K62" i="1"/>
  <c r="L62" i="1"/>
  <c r="M62" i="1"/>
  <c r="N62" i="1"/>
  <c r="O62" i="1"/>
  <c r="P62" i="1"/>
  <c r="Q62" i="1"/>
  <c r="R62" i="1"/>
  <c r="S62" i="1"/>
  <c r="T62" i="1"/>
  <c r="U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2" i="1"/>
  <c r="E93" i="1"/>
  <c r="E94" i="1"/>
  <c r="E95" i="1"/>
  <c r="E96" i="1"/>
  <c r="E97" i="1"/>
  <c r="E98" i="1"/>
  <c r="E99" i="1"/>
  <c r="E100" i="1"/>
  <c r="E101" i="1"/>
  <c r="E102" i="1"/>
  <c r="E103" i="1"/>
  <c r="E104" i="1"/>
  <c r="E105" i="1"/>
  <c r="E106" i="1"/>
  <c r="E107" i="1"/>
  <c r="E108" i="1"/>
  <c r="E62" i="1"/>
  <c r="D108"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2" i="1"/>
  <c r="D93" i="1"/>
  <c r="D94" i="1"/>
  <c r="D95" i="1"/>
  <c r="D96" i="1"/>
  <c r="D97" i="1"/>
  <c r="D98" i="1"/>
  <c r="D99" i="1"/>
  <c r="D100" i="1"/>
  <c r="D101" i="1"/>
  <c r="D102" i="1"/>
  <c r="D103" i="1"/>
  <c r="D104" i="1"/>
  <c r="D105" i="1"/>
  <c r="D106" i="1"/>
  <c r="D107" i="1"/>
  <c r="D62" i="1"/>
  <c r="G63" i="1"/>
  <c r="G64" i="1"/>
  <c r="G65" i="1"/>
  <c r="G66" i="1"/>
  <c r="G67" i="1"/>
  <c r="G68" i="1"/>
  <c r="G69" i="1"/>
  <c r="G70" i="1"/>
  <c r="G71" i="1"/>
  <c r="G72" i="1"/>
  <c r="G73" i="1"/>
  <c r="G74" i="1"/>
  <c r="G75" i="1"/>
  <c r="G76"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62" i="1"/>
  <c r="AZ11" i="1"/>
  <c r="AZ65" i="1" s="1"/>
  <c r="AT11" i="1"/>
  <c r="AT65" i="1" s="1"/>
  <c r="AJ11" i="1"/>
  <c r="AJ65" i="1" s="1"/>
  <c r="W11" i="1"/>
  <c r="W65" i="1" s="1"/>
  <c r="E55" i="1"/>
  <c r="D55" i="1"/>
  <c r="D109" i="1" s="1"/>
  <c r="F9" i="1"/>
  <c r="F63" i="1" s="1"/>
  <c r="F10" i="1"/>
  <c r="F64" i="1" s="1"/>
  <c r="F11" i="1"/>
  <c r="F65" i="1" s="1"/>
  <c r="F12" i="1"/>
  <c r="F66" i="1" s="1"/>
  <c r="F13" i="1"/>
  <c r="F67" i="1" s="1"/>
  <c r="F14" i="1"/>
  <c r="F68" i="1" s="1"/>
  <c r="F15" i="1"/>
  <c r="F69" i="1" s="1"/>
  <c r="F16" i="1"/>
  <c r="F70" i="1" s="1"/>
  <c r="F17" i="1"/>
  <c r="F71" i="1" s="1"/>
  <c r="F18" i="1"/>
  <c r="F72" i="1" s="1"/>
  <c r="F19" i="1"/>
  <c r="F73" i="1" s="1"/>
  <c r="F20" i="1"/>
  <c r="F74" i="1" s="1"/>
  <c r="F21" i="1"/>
  <c r="F75" i="1" s="1"/>
  <c r="F22" i="1"/>
  <c r="F76" i="1" s="1"/>
  <c r="F23" i="1"/>
  <c r="F77" i="1" s="1"/>
  <c r="F24" i="1"/>
  <c r="F78" i="1" s="1"/>
  <c r="F25" i="1"/>
  <c r="F79" i="1" s="1"/>
  <c r="F26" i="1"/>
  <c r="F80" i="1" s="1"/>
  <c r="F27" i="1"/>
  <c r="F81" i="1" s="1"/>
  <c r="F28" i="1"/>
  <c r="F82" i="1" s="1"/>
  <c r="F29" i="1"/>
  <c r="F83" i="1" s="1"/>
  <c r="F30" i="1"/>
  <c r="F84" i="1" s="1"/>
  <c r="F31" i="1"/>
  <c r="F85" i="1" s="1"/>
  <c r="F32" i="1"/>
  <c r="F86" i="1" s="1"/>
  <c r="F87" i="1"/>
  <c r="F34" i="1"/>
  <c r="F88" i="1" s="1"/>
  <c r="F35" i="1"/>
  <c r="F89" i="1" s="1"/>
  <c r="F36" i="1"/>
  <c r="F90" i="1" s="1"/>
  <c r="F37" i="1"/>
  <c r="F91" i="1" s="1"/>
  <c r="F38" i="1"/>
  <c r="F92" i="1" s="1"/>
  <c r="F39" i="1"/>
  <c r="F93" i="1" s="1"/>
  <c r="F40" i="1"/>
  <c r="F94" i="1" s="1"/>
  <c r="F41" i="1"/>
  <c r="F95" i="1" s="1"/>
  <c r="F42" i="1"/>
  <c r="F96" i="1" s="1"/>
  <c r="F43" i="1"/>
  <c r="F97" i="1" s="1"/>
  <c r="F44" i="1"/>
  <c r="F98" i="1" s="1"/>
  <c r="F45" i="1"/>
  <c r="F99" i="1" s="1"/>
  <c r="F46" i="1"/>
  <c r="F100" i="1" s="1"/>
  <c r="F47" i="1"/>
  <c r="F101" i="1" s="1"/>
  <c r="F48" i="1"/>
  <c r="F102" i="1" s="1"/>
  <c r="F49" i="1"/>
  <c r="F103" i="1" s="1"/>
  <c r="F50" i="1"/>
  <c r="F104" i="1" s="1"/>
  <c r="F51" i="1"/>
  <c r="F105" i="1" s="1"/>
  <c r="F52" i="1"/>
  <c r="F106" i="1" s="1"/>
  <c r="F53" i="1"/>
  <c r="F107" i="1" s="1"/>
  <c r="F54" i="1"/>
  <c r="F108" i="1" s="1"/>
  <c r="F8" i="1"/>
  <c r="F62" i="1" s="1"/>
  <c r="C55" i="1"/>
  <c r="B51" i="11"/>
  <c r="E33" i="11"/>
  <c r="G67" i="9"/>
  <c r="G53" i="9"/>
  <c r="G34" i="9"/>
  <c r="E12" i="9"/>
  <c r="E63" i="9" s="1"/>
  <c r="AZ12" i="1"/>
  <c r="AZ66" i="1" s="1"/>
  <c r="AT12" i="1"/>
  <c r="AT66" i="1" s="1"/>
  <c r="AT68" i="1"/>
  <c r="AT71" i="1"/>
  <c r="AT78" i="1"/>
  <c r="AT90" i="1"/>
  <c r="AT53" i="1"/>
  <c r="AT107" i="1" s="1"/>
  <c r="AJ12" i="1"/>
  <c r="AJ66" i="1" s="1"/>
  <c r="AJ71" i="1"/>
  <c r="AJ77" i="1"/>
  <c r="AJ90" i="1"/>
  <c r="AJ100" i="1"/>
  <c r="W12" i="1"/>
  <c r="W66" i="1" s="1"/>
  <c r="W68" i="1"/>
  <c r="W71" i="1"/>
  <c r="W73" i="1"/>
  <c r="W78" i="1"/>
  <c r="W45" i="1"/>
  <c r="W99" i="1" s="1"/>
  <c r="W100" i="1"/>
  <c r="W53" i="1"/>
  <c r="W107" i="1" s="1"/>
  <c r="W62" i="1"/>
  <c r="G26" i="6"/>
  <c r="C8" i="6"/>
  <c r="C3" i="6"/>
  <c r="I12" i="6"/>
  <c r="C9" i="6" s="1"/>
  <c r="C10" i="6" s="1"/>
  <c r="D10" i="6" s="1"/>
  <c r="I10" i="6"/>
  <c r="I8" i="6"/>
  <c r="E47" i="6"/>
  <c r="D32" i="6"/>
  <c r="G24" i="6"/>
  <c r="G32" i="6"/>
  <c r="D31" i="6"/>
  <c r="G41" i="6"/>
  <c r="D23" i="6"/>
  <c r="G23" i="6"/>
  <c r="D29" i="6"/>
  <c r="E29" i="6"/>
  <c r="G30" i="6"/>
  <c r="D18" i="6"/>
  <c r="E44" i="6"/>
  <c r="G28" i="6"/>
  <c r="E25" i="6"/>
  <c r="E27" i="6"/>
  <c r="D21" i="6"/>
  <c r="D19" i="6"/>
  <c r="D17" i="6"/>
  <c r="E46" i="6"/>
  <c r="E24" i="6"/>
  <c r="E26" i="6"/>
  <c r="E28" i="6"/>
  <c r="E30" i="6"/>
  <c r="G25" i="6"/>
  <c r="G27" i="6"/>
  <c r="G29" i="6"/>
  <c r="D22" i="6"/>
  <c r="D20" i="6"/>
  <c r="E42" i="6"/>
  <c r="G43" i="6"/>
  <c r="G34" i="6"/>
  <c r="G40" i="6"/>
  <c r="G35" i="6"/>
  <c r="G33" i="6"/>
  <c r="E23" i="6"/>
  <c r="D16" i="6"/>
  <c r="D33" i="6"/>
  <c r="D35" i="6"/>
  <c r="D37" i="6"/>
  <c r="E32" i="6"/>
  <c r="E34" i="6"/>
  <c r="E36" i="6"/>
  <c r="E38" i="6"/>
  <c r="D41" i="6"/>
  <c r="D43" i="6"/>
  <c r="D45" i="6"/>
  <c r="E40" i="6"/>
  <c r="E16" i="6"/>
  <c r="E21" i="6"/>
  <c r="E19" i="6"/>
  <c r="E17" i="6"/>
  <c r="G22" i="6"/>
  <c r="G20" i="6"/>
  <c r="G18" i="6"/>
  <c r="D24" i="6"/>
  <c r="D26" i="6"/>
  <c r="D28" i="6"/>
  <c r="D30" i="6"/>
  <c r="I23" i="6"/>
  <c r="D34" i="6"/>
  <c r="D36" i="6"/>
  <c r="D38" i="6"/>
  <c r="E33" i="6"/>
  <c r="E35" i="6"/>
  <c r="E37" i="6"/>
  <c r="D40" i="6"/>
  <c r="D42" i="6"/>
  <c r="D44" i="6"/>
  <c r="D46" i="6"/>
  <c r="E41" i="6"/>
  <c r="E43" i="6"/>
  <c r="E45" i="6"/>
  <c r="E22" i="6"/>
  <c r="E20" i="6"/>
  <c r="E18" i="6"/>
  <c r="G16" i="6"/>
  <c r="G21" i="6"/>
  <c r="G19" i="6"/>
  <c r="G17" i="6"/>
  <c r="D25" i="6"/>
  <c r="D27" i="6"/>
  <c r="K23" i="6"/>
  <c r="I11" i="6"/>
  <c r="G31" i="6"/>
  <c r="D39" i="6"/>
  <c r="D48" i="6"/>
  <c r="I9" i="6"/>
  <c r="D47" i="6"/>
  <c r="E39" i="6"/>
  <c r="G37" i="6"/>
  <c r="G46" i="6"/>
  <c r="G45" i="6"/>
  <c r="E31" i="6"/>
  <c r="G42" i="6"/>
  <c r="G39" i="6"/>
  <c r="G36" i="6"/>
  <c r="G38" i="6"/>
  <c r="G44" i="6"/>
  <c r="E48" i="6"/>
  <c r="G48" i="6"/>
  <c r="G47" i="6"/>
  <c r="E29" i="11"/>
  <c r="E41" i="11"/>
  <c r="E46" i="11"/>
  <c r="W91" i="1"/>
  <c r="W98" i="1"/>
  <c r="W94" i="1"/>
  <c r="W81" i="1"/>
  <c r="AF55" i="1"/>
  <c r="AV55" i="1"/>
  <c r="G66" i="8" s="1"/>
  <c r="AJ67" i="1"/>
  <c r="BA25" i="1"/>
  <c r="BA79" i="1" s="1"/>
  <c r="AJ98" i="1"/>
  <c r="AJ79" i="1"/>
  <c r="BA29" i="1"/>
  <c r="BA83" i="1" s="1"/>
  <c r="E28" i="11"/>
  <c r="E16" i="11"/>
  <c r="W92" i="1"/>
  <c r="BA87" i="1"/>
  <c r="E25" i="9"/>
  <c r="AZ90" i="1"/>
  <c r="E45" i="11"/>
  <c r="AZ64" i="1"/>
  <c r="G65" i="8"/>
  <c r="E48" i="11"/>
  <c r="E36" i="11"/>
  <c r="E21" i="11"/>
  <c r="E5" i="11"/>
  <c r="E32" i="11" l="1"/>
  <c r="E4" i="11"/>
  <c r="BA14" i="1"/>
  <c r="BA68" i="1" s="1"/>
  <c r="E12" i="11"/>
  <c r="E32" i="9"/>
  <c r="E41" i="9"/>
  <c r="E18" i="9"/>
  <c r="E9" i="9"/>
  <c r="E47" i="9"/>
  <c r="E67" i="9"/>
  <c r="E72" i="9"/>
  <c r="E61" i="9"/>
  <c r="E37" i="9"/>
  <c r="E51" i="9"/>
  <c r="E57" i="9"/>
  <c r="E55" i="9"/>
  <c r="BA24" i="1"/>
  <c r="BA78" i="1" s="1"/>
  <c r="BA17" i="1"/>
  <c r="BA71" i="1" s="1"/>
  <c r="K11" i="6"/>
  <c r="K9" i="6"/>
  <c r="K8" i="6"/>
  <c r="K12" i="6" s="1"/>
  <c r="E35" i="11"/>
  <c r="E26" i="11"/>
  <c r="E22" i="11"/>
  <c r="K10" i="6"/>
  <c r="D9" i="6"/>
  <c r="BA8" i="1"/>
  <c r="BA62" i="1" s="1"/>
  <c r="BA9" i="1"/>
  <c r="BA63" i="1" s="1"/>
  <c r="BA54" i="1"/>
  <c r="BA108" i="1" s="1"/>
  <c r="BA46" i="1"/>
  <c r="BA100" i="1" s="1"/>
  <c r="BA37" i="1"/>
  <c r="BA91" i="1" s="1"/>
  <c r="BA27" i="1"/>
  <c r="BA81" i="1" s="1"/>
  <c r="E42" i="11"/>
  <c r="E34" i="11"/>
  <c r="E18" i="11"/>
  <c r="E14" i="11"/>
  <c r="E10" i="11"/>
  <c r="E6" i="11"/>
  <c r="BA50" i="1"/>
  <c r="BA104" i="1" s="1"/>
  <c r="BA16" i="1"/>
  <c r="BA70" i="1" s="1"/>
  <c r="E49" i="11"/>
  <c r="E37" i="11"/>
  <c r="E47" i="11"/>
  <c r="E43" i="11"/>
  <c r="E39" i="11"/>
  <c r="E19" i="11"/>
  <c r="E11" i="11"/>
  <c r="BA13" i="1"/>
  <c r="BA67" i="1" s="1"/>
  <c r="BA48" i="1"/>
  <c r="BA102" i="1" s="1"/>
  <c r="BA41" i="1"/>
  <c r="BA95" i="1" s="1"/>
  <c r="BA52" i="1"/>
  <c r="BA106" i="1" s="1"/>
  <c r="BA30" i="1"/>
  <c r="BA84" i="1" s="1"/>
  <c r="BA26" i="1"/>
  <c r="BA80" i="1" s="1"/>
  <c r="W104" i="1"/>
  <c r="BA44" i="1"/>
  <c r="BA98" i="1" s="1"/>
  <c r="W76" i="1"/>
  <c r="E20" i="11"/>
  <c r="BA18" i="1"/>
  <c r="BA72" i="1" s="1"/>
  <c r="W70" i="1"/>
  <c r="BA49" i="1"/>
  <c r="BA103" i="1" s="1"/>
  <c r="E30" i="11"/>
  <c r="E25" i="11"/>
  <c r="BA47" i="1"/>
  <c r="BA101" i="1" s="1"/>
  <c r="BA35" i="1"/>
  <c r="BA89" i="1" s="1"/>
  <c r="BA31" i="1"/>
  <c r="BA85" i="1" s="1"/>
  <c r="BA32" i="1"/>
  <c r="BA86" i="1" s="1"/>
  <c r="W86" i="1"/>
  <c r="BA34" i="1"/>
  <c r="BA88" i="1" s="1"/>
  <c r="BA45" i="1"/>
  <c r="BA99" i="1" s="1"/>
  <c r="BA42" i="1"/>
  <c r="BA96" i="1" s="1"/>
  <c r="W96" i="1"/>
  <c r="BA39" i="1"/>
  <c r="BA93" i="1" s="1"/>
  <c r="BA23" i="1"/>
  <c r="BA77" i="1" s="1"/>
  <c r="C56" i="11"/>
  <c r="BA43" i="1"/>
  <c r="BA97" i="1" s="1"/>
  <c r="E38" i="11"/>
  <c r="BA10" i="1"/>
  <c r="BA64" i="1" s="1"/>
  <c r="AZ55" i="1"/>
  <c r="AZ109" i="1" s="1"/>
  <c r="BA20" i="1"/>
  <c r="BA74" i="1" s="1"/>
  <c r="BA21" i="1"/>
  <c r="BA75" i="1" s="1"/>
  <c r="D51" i="11"/>
  <c r="K109" i="1"/>
  <c r="E16" i="8" s="1"/>
  <c r="C51" i="11"/>
  <c r="E13" i="11"/>
  <c r="R109" i="1"/>
  <c r="E23" i="8" s="1"/>
  <c r="X109" i="1"/>
  <c r="E33" i="8" s="1"/>
  <c r="BA51" i="1"/>
  <c r="BA105" i="1" s="1"/>
  <c r="AM109" i="1"/>
  <c r="E54" i="8" s="1"/>
  <c r="BA28" i="1"/>
  <c r="BA82" i="1" s="1"/>
  <c r="W55" i="1"/>
  <c r="W109" i="1" s="1"/>
  <c r="G32" i="9" s="1"/>
  <c r="AT55" i="1"/>
  <c r="AT109" i="1" s="1"/>
  <c r="E62" i="8" s="1"/>
  <c r="BA40" i="1"/>
  <c r="BA94" i="1" s="1"/>
  <c r="H109" i="1"/>
  <c r="E12" i="8" s="1"/>
  <c r="I109" i="1"/>
  <c r="G16" i="9" s="1"/>
  <c r="BA36" i="1"/>
  <c r="BA90" i="1" s="1"/>
  <c r="AA109" i="1"/>
  <c r="G39" i="9" s="1"/>
  <c r="AH109" i="1"/>
  <c r="E46" i="8" s="1"/>
  <c r="AJ55" i="1"/>
  <c r="G48" i="8" s="1"/>
  <c r="BA12" i="1"/>
  <c r="BA66" i="1" s="1"/>
  <c r="AR109" i="1"/>
  <c r="E109" i="1"/>
  <c r="G9" i="9" s="1"/>
  <c r="E31" i="11"/>
  <c r="E23" i="11"/>
  <c r="E15" i="11"/>
  <c r="E17" i="11"/>
  <c r="AD109" i="1"/>
  <c r="E41" i="8" s="1"/>
  <c r="AG109" i="1"/>
  <c r="E44" i="8" s="1"/>
  <c r="AV109" i="1"/>
  <c r="G69" i="9" s="1"/>
  <c r="AB109" i="1"/>
  <c r="G41" i="9" s="1"/>
  <c r="AU109" i="1"/>
  <c r="G68" i="9" s="1"/>
  <c r="AW109" i="1"/>
  <c r="G70" i="9" s="1"/>
  <c r="I5" i="8"/>
  <c r="G8" i="9"/>
  <c r="AP109" i="1"/>
  <c r="M109" i="1"/>
  <c r="G21" i="9" s="1"/>
  <c r="AX109" i="1"/>
  <c r="E68" i="8" s="1"/>
  <c r="T109" i="1"/>
  <c r="AQ109" i="1"/>
  <c r="G62" i="9" s="1"/>
  <c r="AK109" i="1"/>
  <c r="G55" i="9" s="1"/>
  <c r="V109" i="1"/>
  <c r="L109" i="1"/>
  <c r="G20" i="9" s="1"/>
  <c r="BA53" i="1"/>
  <c r="BA107" i="1" s="1"/>
  <c r="N109" i="1"/>
  <c r="E19" i="8" s="1"/>
  <c r="Z109" i="1"/>
  <c r="E35" i="8" s="1"/>
  <c r="P109" i="1"/>
  <c r="AC109" i="1"/>
  <c r="AE109" i="1"/>
  <c r="E42" i="8" s="1"/>
  <c r="G43" i="8"/>
  <c r="E3" i="11"/>
  <c r="E27" i="11"/>
  <c r="E7" i="11"/>
  <c r="BA38" i="1"/>
  <c r="BA92" i="1" s="1"/>
  <c r="E40" i="11"/>
  <c r="BA19" i="1"/>
  <c r="BA73" i="1" s="1"/>
  <c r="AF109" i="1"/>
  <c r="E43" i="8" s="1"/>
  <c r="S109" i="1"/>
  <c r="G28" i="9" s="1"/>
  <c r="G109" i="1"/>
  <c r="AL109" i="1"/>
  <c r="AO109" i="1"/>
  <c r="BA15" i="1"/>
  <c r="BA69" i="1" s="1"/>
  <c r="BA11" i="1"/>
  <c r="BA65" i="1" s="1"/>
  <c r="E53" i="9"/>
  <c r="E46" i="9"/>
  <c r="O109" i="1"/>
  <c r="U109" i="1"/>
  <c r="J109" i="1"/>
  <c r="AS109" i="1"/>
  <c r="E43" i="9"/>
  <c r="E60" i="9"/>
  <c r="E19" i="9"/>
  <c r="E14" i="9"/>
  <c r="E49" i="9"/>
  <c r="E58" i="9"/>
  <c r="E22" i="9"/>
  <c r="E24" i="9"/>
  <c r="E50" i="9"/>
  <c r="AN109" i="1"/>
  <c r="F55" i="1"/>
  <c r="F109" i="1" s="1"/>
  <c r="AY109" i="1"/>
  <c r="Q109" i="1"/>
  <c r="Y109" i="1"/>
  <c r="AI109" i="1"/>
  <c r="E16" i="9"/>
  <c r="E15" i="9"/>
  <c r="E10" i="9"/>
  <c r="E62" i="9"/>
  <c r="E69" i="9"/>
  <c r="E68" i="9"/>
  <c r="E39" i="9"/>
  <c r="E23" i="9"/>
  <c r="E34" i="9"/>
  <c r="E20" i="9"/>
  <c r="E45" i="9"/>
  <c r="E65" i="9"/>
  <c r="E70" i="9"/>
  <c r="E56" i="9"/>
  <c r="E21" i="9"/>
  <c r="E44" i="9"/>
  <c r="E28" i="9"/>
  <c r="E71" i="9"/>
  <c r="E64" i="9"/>
  <c r="E29" i="9"/>
  <c r="E31" i="9"/>
  <c r="E38" i="9"/>
  <c r="E73" i="9"/>
  <c r="E30" i="9"/>
  <c r="E26" i="9"/>
  <c r="E75" i="9"/>
  <c r="E36" i="9"/>
  <c r="G70" i="8" l="1"/>
  <c r="G19" i="9"/>
  <c r="G57" i="9"/>
  <c r="E51" i="11"/>
  <c r="G36" i="9"/>
  <c r="G26" i="9"/>
  <c r="G62" i="8"/>
  <c r="G15" i="9"/>
  <c r="G46" i="9"/>
  <c r="G29" i="8"/>
  <c r="BA55" i="1"/>
  <c r="BA109" i="1" s="1"/>
  <c r="G75" i="9" s="1"/>
  <c r="G44" i="9"/>
  <c r="E66" i="8"/>
  <c r="G22" i="9"/>
  <c r="E13" i="8"/>
  <c r="E29" i="8"/>
  <c r="E67" i="8"/>
  <c r="E65" i="8"/>
  <c r="E59" i="8"/>
  <c r="G65" i="9"/>
  <c r="G49" i="9"/>
  <c r="E18" i="8"/>
  <c r="G45" i="9"/>
  <c r="AJ109" i="1"/>
  <c r="G51" i="9" s="1"/>
  <c r="E36" i="8"/>
  <c r="E25" i="8"/>
  <c r="G63" i="9"/>
  <c r="E60" i="8"/>
  <c r="G38" i="9"/>
  <c r="E17" i="8"/>
  <c r="E38" i="8"/>
  <c r="G47" i="9"/>
  <c r="I6" i="8"/>
  <c r="G56" i="9"/>
  <c r="E53" i="8"/>
  <c r="E70" i="8"/>
  <c r="G73" i="9"/>
  <c r="G71" i="9"/>
  <c r="G14" i="9"/>
  <c r="E11" i="8"/>
  <c r="E21" i="8"/>
  <c r="G24" i="9"/>
  <c r="G61" i="9"/>
  <c r="E58" i="8"/>
  <c r="G60" i="9"/>
  <c r="E57" i="8"/>
  <c r="E40" i="8"/>
  <c r="G43" i="9"/>
  <c r="G31" i="9"/>
  <c r="E28" i="8"/>
  <c r="E26" i="8"/>
  <c r="G29" i="9"/>
  <c r="E52" i="8"/>
  <c r="G58" i="9"/>
  <c r="E55" i="8"/>
  <c r="E22" i="8"/>
  <c r="G25" i="9"/>
  <c r="E47" i="8"/>
  <c r="G50" i="9"/>
  <c r="I7" i="8"/>
  <c r="G10" i="9"/>
  <c r="G23" i="9"/>
  <c r="E20" i="8"/>
  <c r="E34" i="8"/>
  <c r="G37" i="9"/>
  <c r="E61" i="8"/>
  <c r="G64" i="9"/>
  <c r="G18" i="9"/>
  <c r="E15" i="8"/>
  <c r="G72" i="9"/>
  <c r="E69" i="8"/>
  <c r="E27" i="8"/>
  <c r="G30" i="9"/>
  <c r="G72" i="8" l="1"/>
  <c r="E72" i="8"/>
  <c r="E48" i="8"/>
</calcChain>
</file>

<file path=xl/comments1.xml><?xml version="1.0" encoding="utf-8"?>
<comments xmlns="http://schemas.openxmlformats.org/spreadsheetml/2006/main">
  <authors>
    <author>JLSA021</author>
  </authors>
  <commentList>
    <comment ref="E7" authorId="0">
      <text>
        <r>
          <rPr>
            <b/>
            <sz val="9"/>
            <color indexed="81"/>
            <rFont val="ＭＳ Ｐゴシック"/>
            <family val="3"/>
            <charset val="128"/>
          </rPr>
          <t xml:space="preserve">選択してください。
</t>
        </r>
      </text>
    </comment>
  </commentList>
</comments>
</file>

<file path=xl/sharedStrings.xml><?xml version="1.0" encoding="utf-8"?>
<sst xmlns="http://schemas.openxmlformats.org/spreadsheetml/2006/main" count="886" uniqueCount="289">
  <si>
    <t>合計</t>
    <rPh sb="0" eb="2">
      <t>ゴウケイ</t>
    </rPh>
    <phoneticPr fontId="2"/>
  </si>
  <si>
    <t>都道府県協会名</t>
    <rPh sb="0" eb="4">
      <t>トドウフケン</t>
    </rPh>
    <rPh sb="4" eb="6">
      <t>キョウカイ</t>
    </rPh>
    <rPh sb="6" eb="7">
      <t>メイ</t>
    </rPh>
    <phoneticPr fontId="2"/>
  </si>
  <si>
    <t>Ⅰ　事業所の概要</t>
    <rPh sb="2" eb="5">
      <t>ジギョウショ</t>
    </rPh>
    <rPh sb="6" eb="8">
      <t>ガイヨウ</t>
    </rPh>
    <phoneticPr fontId="2"/>
  </si>
  <si>
    <t>事業所</t>
    <rPh sb="0" eb="3">
      <t>ジギョウショ</t>
    </rPh>
    <phoneticPr fontId="2"/>
  </si>
  <si>
    <t>監督所管</t>
    <rPh sb="0" eb="2">
      <t>カントク</t>
    </rPh>
    <rPh sb="2" eb="4">
      <t>ショカン</t>
    </rPh>
    <phoneticPr fontId="2"/>
  </si>
  <si>
    <t>率</t>
    <rPh sb="0" eb="1">
      <t>リツ</t>
    </rPh>
    <phoneticPr fontId="2"/>
  </si>
  <si>
    <t>報告書配布事業所</t>
    <rPh sb="0" eb="3">
      <t>ホウコクショ</t>
    </rPh>
    <rPh sb="3" eb="5">
      <t>ハイフ</t>
    </rPh>
    <rPh sb="5" eb="8">
      <t>ジギョウショ</t>
    </rPh>
    <phoneticPr fontId="2"/>
  </si>
  <si>
    <t>報告書回収事業所</t>
    <rPh sb="0" eb="3">
      <t>ホウコクショ</t>
    </rPh>
    <rPh sb="3" eb="5">
      <t>カイシュウ</t>
    </rPh>
    <rPh sb="5" eb="8">
      <t>ジギョウショ</t>
    </rPh>
    <phoneticPr fontId="2"/>
  </si>
  <si>
    <t>報告書未回収事業所</t>
    <rPh sb="0" eb="3">
      <t>ホウコクショ</t>
    </rPh>
    <rPh sb="3" eb="4">
      <t>ミ</t>
    </rPh>
    <rPh sb="4" eb="6">
      <t>カイシュウ</t>
    </rPh>
    <rPh sb="6" eb="9">
      <t>ジギョウショ</t>
    </rPh>
    <phoneticPr fontId="2"/>
  </si>
  <si>
    <t>合　計</t>
    <rPh sb="0" eb="1">
      <t>ゴウ</t>
    </rPh>
    <rPh sb="2" eb="3">
      <t>ケイ</t>
    </rPh>
    <phoneticPr fontId="2"/>
  </si>
  <si>
    <t>数</t>
    <rPh sb="0" eb="1">
      <t>スウ</t>
    </rPh>
    <phoneticPr fontId="2"/>
  </si>
  <si>
    <t>－</t>
    <phoneticPr fontId="2"/>
  </si>
  <si>
    <t>経済産業省所管</t>
    <rPh sb="0" eb="5">
      <t>ケイザイ</t>
    </rPh>
    <rPh sb="5" eb="7">
      <t>ショカン</t>
    </rPh>
    <phoneticPr fontId="2"/>
  </si>
  <si>
    <t>都道府県所管</t>
    <rPh sb="0" eb="4">
      <t>トドウフケン</t>
    </rPh>
    <rPh sb="4" eb="6">
      <t>ショカン</t>
    </rPh>
    <phoneticPr fontId="2"/>
  </si>
  <si>
    <t>産業保安監督部所管</t>
    <rPh sb="0" eb="2">
      <t>サンギョウ</t>
    </rPh>
    <rPh sb="2" eb="4">
      <t>ホアン</t>
    </rPh>
    <rPh sb="4" eb="6">
      <t>カントク</t>
    </rPh>
    <rPh sb="6" eb="7">
      <t>ブ</t>
    </rPh>
    <rPh sb="7" eb="9">
      <t>ショカン</t>
    </rPh>
    <phoneticPr fontId="2"/>
  </si>
  <si>
    <t>（社）エルピーガス協会　調査</t>
    <rPh sb="1" eb="2">
      <t>シャ</t>
    </rPh>
    <rPh sb="9" eb="11">
      <t>キョウカイ</t>
    </rPh>
    <rPh sb="12" eb="14">
      <t>チョウサ</t>
    </rPh>
    <phoneticPr fontId="2"/>
  </si>
  <si>
    <t>ＬＰＧ車</t>
    <rPh sb="3" eb="4">
      <t>シャ</t>
    </rPh>
    <phoneticPr fontId="2"/>
  </si>
  <si>
    <t>ガソリン車</t>
    <rPh sb="4" eb="5">
      <t>シャ</t>
    </rPh>
    <phoneticPr fontId="2"/>
  </si>
  <si>
    <t>ディーゼル車</t>
    <rPh sb="5" eb="6">
      <t>シャ</t>
    </rPh>
    <phoneticPr fontId="2"/>
  </si>
  <si>
    <t>導入状況</t>
    <rPh sb="0" eb="2">
      <t>ドウニュウ</t>
    </rPh>
    <rPh sb="2" eb="4">
      <t>ジョウキョウ</t>
    </rPh>
    <phoneticPr fontId="2"/>
  </si>
  <si>
    <t>自社への導入</t>
    <rPh sb="0" eb="2">
      <t>ジシャ</t>
    </rPh>
    <rPh sb="4" eb="6">
      <t>ドウニュウ</t>
    </rPh>
    <phoneticPr fontId="2"/>
  </si>
  <si>
    <t>社外への斡旋導入</t>
    <rPh sb="0" eb="2">
      <t>シャガイ</t>
    </rPh>
    <rPh sb="4" eb="6">
      <t>アッセン</t>
    </rPh>
    <rPh sb="6" eb="8">
      <t>ドウニュウ</t>
    </rPh>
    <phoneticPr fontId="2"/>
  </si>
  <si>
    <t>ボディ形状</t>
    <rPh sb="3" eb="5">
      <t>ケイジョウ</t>
    </rPh>
    <phoneticPr fontId="2"/>
  </si>
  <si>
    <t>現保有台数</t>
    <rPh sb="0" eb="1">
      <t>ゲン</t>
    </rPh>
    <rPh sb="1" eb="3">
      <t>ホユウ</t>
    </rPh>
    <rPh sb="3" eb="5">
      <t>ダイスウ</t>
    </rPh>
    <phoneticPr fontId="2"/>
  </si>
  <si>
    <t>平成２２年度</t>
    <rPh sb="0" eb="2">
      <t>ヘイセイ</t>
    </rPh>
    <rPh sb="4" eb="6">
      <t>ネンド</t>
    </rPh>
    <phoneticPr fontId="2"/>
  </si>
  <si>
    <t>平成２３年度</t>
    <rPh sb="0" eb="2">
      <t>ヘイセイ</t>
    </rPh>
    <rPh sb="4" eb="6">
      <t>ネンド</t>
    </rPh>
    <phoneticPr fontId="2"/>
  </si>
  <si>
    <t>セダン</t>
    <phoneticPr fontId="2"/>
  </si>
  <si>
    <t>バン</t>
    <phoneticPr fontId="2"/>
  </si>
  <si>
    <t>コンパクトカー</t>
    <phoneticPr fontId="2"/>
  </si>
  <si>
    <t>軽乗用車</t>
    <rPh sb="0" eb="1">
      <t>ケイ</t>
    </rPh>
    <rPh sb="1" eb="3">
      <t>ジョウヨウ</t>
    </rPh>
    <rPh sb="3" eb="4">
      <t>シャ</t>
    </rPh>
    <phoneticPr fontId="2"/>
  </si>
  <si>
    <t>軽バン</t>
    <phoneticPr fontId="2"/>
  </si>
  <si>
    <t>軽トラック</t>
    <rPh sb="0" eb="1">
      <t>ケイ</t>
    </rPh>
    <phoneticPr fontId="2"/>
  </si>
  <si>
    <t>トラック・バス</t>
    <phoneticPr fontId="2"/>
  </si>
  <si>
    <t>計</t>
    <rPh sb="0" eb="1">
      <t>ケイ</t>
    </rPh>
    <phoneticPr fontId="2"/>
  </si>
  <si>
    <t>その他車</t>
    <rPh sb="2" eb="3">
      <t>タ</t>
    </rPh>
    <rPh sb="3" eb="4">
      <t>シャ</t>
    </rPh>
    <phoneticPr fontId="2"/>
  </si>
  <si>
    <t>平成２３年度「安全機器普及状況及び１販売店１基１台運動等」調査報告書</t>
    <phoneticPr fontId="2"/>
  </si>
  <si>
    <t>現保有台数のうち平成２３年度導入台数</t>
    <rPh sb="0" eb="1">
      <t>ゲン</t>
    </rPh>
    <rPh sb="1" eb="3">
      <t>ホユウ</t>
    </rPh>
    <rPh sb="3" eb="5">
      <t>ダイスウ</t>
    </rPh>
    <rPh sb="8" eb="10">
      <t>ヘイセイ</t>
    </rPh>
    <rPh sb="12" eb="14">
      <t>ネンド</t>
    </rPh>
    <rPh sb="14" eb="16">
      <t>ドウニュウ</t>
    </rPh>
    <rPh sb="16" eb="18">
      <t>ダイスウ</t>
    </rPh>
    <phoneticPr fontId="2"/>
  </si>
  <si>
    <t>現保有台数のうち１０年以上経過車</t>
    <rPh sb="0" eb="1">
      <t>ゲン</t>
    </rPh>
    <rPh sb="1" eb="3">
      <t>ホユウ</t>
    </rPh>
    <rPh sb="3" eb="5">
      <t>ダイスウ</t>
    </rPh>
    <rPh sb="10" eb="11">
      <t>ネン</t>
    </rPh>
    <rPh sb="11" eb="13">
      <t>イジョウ</t>
    </rPh>
    <rPh sb="13" eb="15">
      <t>ケイカ</t>
    </rPh>
    <rPh sb="15" eb="16">
      <t>シャ</t>
    </rPh>
    <phoneticPr fontId="2"/>
  </si>
  <si>
    <t>平成２４年３月末現在</t>
    <rPh sb="0" eb="2">
      <t>ヘイセイ</t>
    </rPh>
    <rPh sb="4" eb="5">
      <t>ネン</t>
    </rPh>
    <rPh sb="6" eb="7">
      <t>ガツ</t>
    </rPh>
    <rPh sb="7" eb="8">
      <t>スエ</t>
    </rPh>
    <rPh sb="8" eb="10">
      <t>ゲンザイ</t>
    </rPh>
    <phoneticPr fontId="2"/>
  </si>
  <si>
    <t>合　　　計</t>
    <rPh sb="0" eb="1">
      <t>ゴウ</t>
    </rPh>
    <rPh sb="4" eb="5">
      <t>ケイ</t>
    </rPh>
    <phoneticPr fontId="2"/>
  </si>
  <si>
    <t>市町村所管</t>
    <rPh sb="0" eb="3">
      <t>シチョウソン</t>
    </rPh>
    <rPh sb="3" eb="5">
      <t>ショカン</t>
    </rPh>
    <phoneticPr fontId="2"/>
  </si>
  <si>
    <t>Ⅰ.保安方針</t>
    <phoneticPr fontId="2"/>
  </si>
  <si>
    <t>Ｎｏ．１　保安体制・責任と権限の明確化</t>
    <rPh sb="5" eb="7">
      <t>ホアン</t>
    </rPh>
    <rPh sb="7" eb="9">
      <t>タイセイ</t>
    </rPh>
    <rPh sb="10" eb="12">
      <t>セキニン</t>
    </rPh>
    <rPh sb="13" eb="15">
      <t>ケンゲン</t>
    </rPh>
    <rPh sb="16" eb="18">
      <t>メイカク</t>
    </rPh>
    <rPh sb="18" eb="19">
      <t>カ</t>
    </rPh>
    <phoneticPr fontId="2"/>
  </si>
  <si>
    <t>Ｎｏ．２　安全機器等の設置の取組</t>
    <rPh sb="5" eb="7">
      <t>アンゼン</t>
    </rPh>
    <rPh sb="7" eb="10">
      <t>キキトウ</t>
    </rPh>
    <rPh sb="11" eb="13">
      <t>セッチ</t>
    </rPh>
    <rPh sb="14" eb="16">
      <t>トリクミ</t>
    </rPh>
    <phoneticPr fontId="2"/>
  </si>
  <si>
    <t>自主保安活動チェックシート</t>
    <phoneticPr fontId="2"/>
  </si>
  <si>
    <t>計画</t>
    <rPh sb="0" eb="2">
      <t>ケイカク</t>
    </rPh>
    <phoneticPr fontId="2"/>
  </si>
  <si>
    <t>実行</t>
    <rPh sb="0" eb="2">
      <t>ジッコウ</t>
    </rPh>
    <phoneticPr fontId="2"/>
  </si>
  <si>
    <t>Ｎｏ．３　予防保全（期限管理）</t>
    <phoneticPr fontId="2"/>
  </si>
  <si>
    <t>①調整器の定期交換</t>
    <phoneticPr fontId="2"/>
  </si>
  <si>
    <t>②高低圧ホースの定期交換</t>
    <phoneticPr fontId="2"/>
  </si>
  <si>
    <t>③定期交換の管理</t>
    <phoneticPr fontId="2"/>
  </si>
  <si>
    <t>④老朽化設備・機器の一掃</t>
    <phoneticPr fontId="2"/>
  </si>
  <si>
    <t>Ⅱ.保安管理体制</t>
    <phoneticPr fontId="2"/>
  </si>
  <si>
    <t>配管図面の保管</t>
    <phoneticPr fontId="2"/>
  </si>
  <si>
    <t>Ｎｏ．３　ＣＯ中毒事故防止対策</t>
    <phoneticPr fontId="2"/>
  </si>
  <si>
    <t>Ⅲ.保安業務  （法定保安業務以外の自主的な保安高度化の取組）</t>
    <phoneticPr fontId="2"/>
  </si>
  <si>
    <t>③メータの異常表示の確認</t>
    <phoneticPr fontId="2"/>
  </si>
  <si>
    <t>④安全装置の有無の調査</t>
    <phoneticPr fontId="2"/>
  </si>
  <si>
    <t>Ｎｏ．２　消費者保安啓発活動</t>
    <phoneticPr fontId="2"/>
  </si>
  <si>
    <t>①消費者への保安啓発活動</t>
    <phoneticPr fontId="2"/>
  </si>
  <si>
    <t>総合計</t>
    <rPh sb="0" eb="1">
      <t>ソウ</t>
    </rPh>
    <rPh sb="1" eb="3">
      <t>ゴウケイ</t>
    </rPh>
    <phoneticPr fontId="2"/>
  </si>
  <si>
    <t>検討
・評価</t>
    <rPh sb="0" eb="2">
      <t>ケントウ</t>
    </rPh>
    <rPh sb="4" eb="6">
      <t>ヒョウカ</t>
    </rPh>
    <phoneticPr fontId="2"/>
  </si>
  <si>
    <t>設置
推進</t>
    <rPh sb="0" eb="2">
      <t>セッチ</t>
    </rPh>
    <rPh sb="3" eb="5">
      <t>スイシン</t>
    </rPh>
    <phoneticPr fontId="2"/>
  </si>
  <si>
    <t>Ｎｏ．２設備工事</t>
    <phoneticPr fontId="2"/>
  </si>
  <si>
    <t>平均</t>
    <rPh sb="0" eb="2">
      <t>ヘイキン</t>
    </rPh>
    <phoneticPr fontId="2"/>
  </si>
  <si>
    <t>Ⅰ.保安方針</t>
    <rPh sb="2" eb="4">
      <t>ホアン</t>
    </rPh>
    <rPh sb="4" eb="6">
      <t>ホウシン</t>
    </rPh>
    <phoneticPr fontId="2"/>
  </si>
  <si>
    <t>項目</t>
    <rPh sb="0" eb="2">
      <t>コウモク</t>
    </rPh>
    <phoneticPr fontId="2"/>
  </si>
  <si>
    <t>Ｎｏ．１　保安体制・責任と権限の明確化</t>
    <phoneticPr fontId="2"/>
  </si>
  <si>
    <t>①</t>
    <phoneticPr fontId="2"/>
  </si>
  <si>
    <t>保安確保の目標管理</t>
    <phoneticPr fontId="2"/>
  </si>
  <si>
    <t>点</t>
    <rPh sb="0" eb="1">
      <t>テン</t>
    </rPh>
    <phoneticPr fontId="2"/>
  </si>
  <si>
    <t>検討・評価</t>
    <rPh sb="0" eb="2">
      <t>ケントウ</t>
    </rPh>
    <rPh sb="3" eb="5">
      <t>ヒョウカ</t>
    </rPh>
    <phoneticPr fontId="2"/>
  </si>
  <si>
    <t>Ｎｏ．２　安全機器等の設置の取組</t>
    <rPh sb="5" eb="7">
      <t>アンゼン</t>
    </rPh>
    <rPh sb="7" eb="9">
      <t>キキ</t>
    </rPh>
    <rPh sb="9" eb="10">
      <t>トウ</t>
    </rPh>
    <rPh sb="11" eb="13">
      <t>セッチ</t>
    </rPh>
    <rPh sb="14" eb="15">
      <t>ト</t>
    </rPh>
    <rPh sb="15" eb="16">
      <t>ク</t>
    </rPh>
    <phoneticPr fontId="2"/>
  </si>
  <si>
    <t>設置推進</t>
    <rPh sb="0" eb="2">
      <t>セッチ</t>
    </rPh>
    <rPh sb="2" eb="4">
      <t>スイシン</t>
    </rPh>
    <phoneticPr fontId="2"/>
  </si>
  <si>
    <t>②</t>
    <phoneticPr fontId="2"/>
  </si>
  <si>
    <t>③</t>
    <phoneticPr fontId="2"/>
  </si>
  <si>
    <t>設置推進</t>
    <phoneticPr fontId="2"/>
  </si>
  <si>
    <t>④</t>
    <phoneticPr fontId="2"/>
  </si>
  <si>
    <t>集中監視システムの導入</t>
    <rPh sb="0" eb="2">
      <t>シュウチュウ</t>
    </rPh>
    <rPh sb="2" eb="4">
      <t>カンシ</t>
    </rPh>
    <rPh sb="9" eb="11">
      <t>ドウニュウ</t>
    </rPh>
    <phoneticPr fontId="2"/>
  </si>
  <si>
    <t>⑤</t>
    <phoneticPr fontId="2"/>
  </si>
  <si>
    <t>安全装置付きガスコンロ</t>
    <rPh sb="0" eb="2">
      <t>アンゼン</t>
    </rPh>
    <rPh sb="2" eb="4">
      <t>ソウチ</t>
    </rPh>
    <rPh sb="4" eb="5">
      <t>ツ</t>
    </rPh>
    <phoneticPr fontId="2"/>
  </si>
  <si>
    <t>⑥</t>
    <phoneticPr fontId="2"/>
  </si>
  <si>
    <t>ガス漏れ警報器連動遮断装置</t>
    <phoneticPr fontId="2"/>
  </si>
  <si>
    <t>Ｎｏ．３　予防保全（期限管理）</t>
    <rPh sb="5" eb="7">
      <t>ヨボウ</t>
    </rPh>
    <rPh sb="7" eb="9">
      <t>ホゼン</t>
    </rPh>
    <rPh sb="10" eb="12">
      <t>キゲン</t>
    </rPh>
    <rPh sb="12" eb="14">
      <t>カンリ</t>
    </rPh>
    <phoneticPr fontId="2"/>
  </si>
  <si>
    <t>調整器の定期交換</t>
    <rPh sb="0" eb="3">
      <t>チョウセイキ</t>
    </rPh>
    <rPh sb="4" eb="6">
      <t>テイキ</t>
    </rPh>
    <rPh sb="6" eb="8">
      <t>コウカン</t>
    </rPh>
    <phoneticPr fontId="2"/>
  </si>
  <si>
    <t>高低圧ホースの定期交換</t>
    <rPh sb="0" eb="1">
      <t>コウ</t>
    </rPh>
    <rPh sb="1" eb="3">
      <t>テイアツ</t>
    </rPh>
    <rPh sb="7" eb="9">
      <t>テイキ</t>
    </rPh>
    <rPh sb="9" eb="11">
      <t>コウカン</t>
    </rPh>
    <phoneticPr fontId="2"/>
  </si>
  <si>
    <t>定期交換の管理</t>
    <rPh sb="0" eb="2">
      <t>テイキ</t>
    </rPh>
    <rPh sb="2" eb="4">
      <t>コウカン</t>
    </rPh>
    <rPh sb="5" eb="7">
      <t>カンリ</t>
    </rPh>
    <phoneticPr fontId="2"/>
  </si>
  <si>
    <t>老朽化設備・機器の一掃</t>
    <rPh sb="0" eb="3">
      <t>ロウキュウカ</t>
    </rPh>
    <rPh sb="3" eb="5">
      <t>セツビ</t>
    </rPh>
    <rPh sb="6" eb="8">
      <t>キキ</t>
    </rPh>
    <rPh sb="9" eb="11">
      <t>イッソウ</t>
    </rPh>
    <phoneticPr fontId="2"/>
  </si>
  <si>
    <t>Ⅱ.保安管理体制</t>
    <rPh sb="2" eb="4">
      <t>ホアン</t>
    </rPh>
    <rPh sb="4" eb="6">
      <t>カンリ</t>
    </rPh>
    <rPh sb="6" eb="8">
      <t>タイセイ</t>
    </rPh>
    <phoneticPr fontId="2"/>
  </si>
  <si>
    <t>Ｎｏ．２設備工事</t>
    <rPh sb="4" eb="6">
      <t>セツビ</t>
    </rPh>
    <rPh sb="6" eb="8">
      <t>コウジ</t>
    </rPh>
    <phoneticPr fontId="2"/>
  </si>
  <si>
    <t>配管図面の保管</t>
    <rPh sb="0" eb="2">
      <t>ハイカン</t>
    </rPh>
    <rPh sb="2" eb="4">
      <t>ズメン</t>
    </rPh>
    <rPh sb="5" eb="7">
      <t>ホカン</t>
    </rPh>
    <phoneticPr fontId="2"/>
  </si>
  <si>
    <t>Ｎｏ．３　ＣＯ（一酸化炭素）中毒事故防止対策</t>
    <rPh sb="8" eb="11">
      <t>イッサンカ</t>
    </rPh>
    <rPh sb="11" eb="13">
      <t>タンソ</t>
    </rPh>
    <rPh sb="14" eb="16">
      <t>チュウドク</t>
    </rPh>
    <rPh sb="16" eb="18">
      <t>ジコ</t>
    </rPh>
    <rPh sb="18" eb="20">
      <t>ボウシ</t>
    </rPh>
    <rPh sb="20" eb="22">
      <t>タイサク</t>
    </rPh>
    <phoneticPr fontId="2"/>
  </si>
  <si>
    <t>不完全燃焼防止装置が付いていない器具を使用している消費者への保安啓発活動</t>
    <rPh sb="16" eb="18">
      <t>キグ</t>
    </rPh>
    <rPh sb="19" eb="21">
      <t>シヨウ</t>
    </rPh>
    <phoneticPr fontId="2"/>
  </si>
  <si>
    <t>不完全燃焼防止装置の付いている燃焼器への交換</t>
    <phoneticPr fontId="2"/>
  </si>
  <si>
    <t>Ｎｏ．４　埋設管の管理</t>
    <rPh sb="5" eb="8">
      <t>マイセツカン</t>
    </rPh>
    <rPh sb="9" eb="11">
      <t>カンリ</t>
    </rPh>
    <phoneticPr fontId="2"/>
  </si>
  <si>
    <t>Ｎｏ．１　自主的な保安高度化の取組</t>
    <rPh sb="9" eb="11">
      <t>ホアン</t>
    </rPh>
    <phoneticPr fontId="2"/>
  </si>
  <si>
    <t>法定期間内における供給設備点検頻度</t>
    <rPh sb="0" eb="2">
      <t>ホウテイ</t>
    </rPh>
    <rPh sb="2" eb="4">
      <t>キカン</t>
    </rPh>
    <rPh sb="4" eb="5">
      <t>ナイ</t>
    </rPh>
    <rPh sb="9" eb="11">
      <t>キョウキュウ</t>
    </rPh>
    <rPh sb="11" eb="13">
      <t>セツビ</t>
    </rPh>
    <rPh sb="13" eb="15">
      <t>テンケン</t>
    </rPh>
    <phoneticPr fontId="2"/>
  </si>
  <si>
    <t>法定期間内における消費設備調査頻度</t>
    <rPh sb="0" eb="2">
      <t>ホウテイ</t>
    </rPh>
    <rPh sb="2" eb="4">
      <t>キカン</t>
    </rPh>
    <rPh sb="9" eb="11">
      <t>ショウヒ</t>
    </rPh>
    <rPh sb="11" eb="13">
      <t>セツビ</t>
    </rPh>
    <rPh sb="13" eb="15">
      <t>チョウサ</t>
    </rPh>
    <rPh sb="15" eb="17">
      <t>ヒンド</t>
    </rPh>
    <phoneticPr fontId="2"/>
  </si>
  <si>
    <t>メータの異常表示の確認</t>
    <rPh sb="4" eb="6">
      <t>イジョウ</t>
    </rPh>
    <rPh sb="6" eb="8">
      <t>ヒョウジ</t>
    </rPh>
    <rPh sb="9" eb="11">
      <t>カクニン</t>
    </rPh>
    <phoneticPr fontId="2"/>
  </si>
  <si>
    <t>安全装置の有無の調査</t>
    <rPh sb="0" eb="2">
      <t>アンゼン</t>
    </rPh>
    <rPh sb="2" eb="4">
      <t>ソウチ</t>
    </rPh>
    <rPh sb="5" eb="7">
      <t>ウム</t>
    </rPh>
    <rPh sb="8" eb="10">
      <t>チョウサ</t>
    </rPh>
    <phoneticPr fontId="2"/>
  </si>
  <si>
    <t>Ｎｏ．２　消費者保安啓発活動</t>
    <rPh sb="5" eb="8">
      <t>ショウヒシャ</t>
    </rPh>
    <rPh sb="8" eb="10">
      <t>ホアン</t>
    </rPh>
    <rPh sb="10" eb="12">
      <t>ケイハツ</t>
    </rPh>
    <rPh sb="12" eb="14">
      <t>カツドウ</t>
    </rPh>
    <phoneticPr fontId="2"/>
  </si>
  <si>
    <t>消費者への保安啓発活動</t>
    <rPh sb="0" eb="3">
      <t>ショウヒシャ</t>
    </rPh>
    <rPh sb="5" eb="7">
      <t>ホアン</t>
    </rPh>
    <rPh sb="7" eb="9">
      <t>ケイハツ</t>
    </rPh>
    <rPh sb="9" eb="11">
      <t>カツドウ</t>
    </rPh>
    <phoneticPr fontId="2"/>
  </si>
  <si>
    <t>１０月の消費者保安月間における消費者への保安啓発活動</t>
    <rPh sb="2" eb="3">
      <t>ガツ</t>
    </rPh>
    <rPh sb="4" eb="7">
      <t>ショウヒシャ</t>
    </rPh>
    <rPh sb="7" eb="9">
      <t>ホアン</t>
    </rPh>
    <rPh sb="9" eb="11">
      <t>ゲッカン</t>
    </rPh>
    <rPh sb="15" eb="18">
      <t>ショウヒシャ</t>
    </rPh>
    <rPh sb="20" eb="22">
      <t>ホアン</t>
    </rPh>
    <rPh sb="22" eb="24">
      <t>ケイハツ</t>
    </rPh>
    <rPh sb="24" eb="26">
      <t>カツドウ</t>
    </rPh>
    <phoneticPr fontId="2"/>
  </si>
  <si>
    <t>協会名</t>
    <rPh sb="0" eb="2">
      <t>キョウカイ</t>
    </rPh>
    <rPh sb="2" eb="3">
      <t>メイ</t>
    </rPh>
    <phoneticPr fontId="2"/>
  </si>
  <si>
    <t>平均得点</t>
    <rPh sb="0" eb="2">
      <t>ヘイキン</t>
    </rPh>
    <rPh sb="2" eb="4">
      <t>トクテン</t>
    </rPh>
    <phoneticPr fontId="2"/>
  </si>
  <si>
    <t>申告書配布事業所数</t>
    <rPh sb="0" eb="3">
      <t>シンコクショ</t>
    </rPh>
    <rPh sb="3" eb="5">
      <t>ハイフ</t>
    </rPh>
    <rPh sb="5" eb="8">
      <t>ジギョウショ</t>
    </rPh>
    <rPh sb="8" eb="9">
      <t>スウ</t>
    </rPh>
    <phoneticPr fontId="2"/>
  </si>
  <si>
    <t>申告書回収事業所数</t>
    <rPh sb="0" eb="3">
      <t>シンコクショ</t>
    </rPh>
    <rPh sb="3" eb="5">
      <t>カイシュウ</t>
    </rPh>
    <rPh sb="5" eb="8">
      <t>ジギョウショ</t>
    </rPh>
    <rPh sb="8" eb="9">
      <t>スウ</t>
    </rPh>
    <phoneticPr fontId="2"/>
  </si>
  <si>
    <t>回収率</t>
    <rPh sb="0" eb="2">
      <t>カイシュウ</t>
    </rPh>
    <rPh sb="2" eb="3">
      <t>リツ</t>
    </rPh>
    <phoneticPr fontId="2"/>
  </si>
  <si>
    <t>合計得点</t>
    <rPh sb="0" eb="2">
      <t>ゴウケイ</t>
    </rPh>
    <rPh sb="2" eb="4">
      <t>トクテン</t>
    </rPh>
    <phoneticPr fontId="2"/>
  </si>
  <si>
    <t>①不燃防が付いていない器具を使用している消費者への保安啓発活動</t>
    <phoneticPr fontId="2"/>
  </si>
  <si>
    <t>②１０月の消費者保安月間における消費者への保安啓発活動</t>
    <phoneticPr fontId="2"/>
  </si>
  <si>
    <t>備考</t>
    <rPh sb="0" eb="2">
      <t>ビコウ</t>
    </rPh>
    <phoneticPr fontId="2"/>
  </si>
  <si>
    <t>２点又は０点</t>
    <rPh sb="1" eb="2">
      <t>テン</t>
    </rPh>
    <rPh sb="2" eb="3">
      <t>マタ</t>
    </rPh>
    <rPh sb="5" eb="6">
      <t>テン</t>
    </rPh>
    <phoneticPr fontId="2"/>
  </si>
  <si>
    <t>ガス警報器</t>
    <phoneticPr fontId="2"/>
  </si>
  <si>
    <t>漏洩検知装置</t>
    <phoneticPr fontId="2"/>
  </si>
  <si>
    <t>３点又は０点</t>
    <rPh sb="1" eb="2">
      <t>テン</t>
    </rPh>
    <rPh sb="2" eb="3">
      <t>マタ</t>
    </rPh>
    <rPh sb="5" eb="6">
      <t>テン</t>
    </rPh>
    <phoneticPr fontId="2"/>
  </si>
  <si>
    <t>ガス栓カバー等</t>
    <rPh sb="2" eb="3">
      <t>セン</t>
    </rPh>
    <rPh sb="6" eb="7">
      <t>トウ</t>
    </rPh>
    <phoneticPr fontId="2"/>
  </si>
  <si>
    <t>Ｎｏ．１　保安教育・資格取得</t>
    <rPh sb="5" eb="7">
      <t>ホアン</t>
    </rPh>
    <rPh sb="7" eb="9">
      <t>キョウイク</t>
    </rPh>
    <rPh sb="10" eb="12">
      <t>シカク</t>
    </rPh>
    <rPh sb="12" eb="14">
      <t>シュトク</t>
    </rPh>
    <phoneticPr fontId="2"/>
  </si>
  <si>
    <t>保安教育の実施</t>
    <phoneticPr fontId="2"/>
  </si>
  <si>
    <t>体制整備等</t>
    <rPh sb="4" eb="5">
      <t>トウ</t>
    </rPh>
    <phoneticPr fontId="2"/>
  </si>
  <si>
    <t>3点、2点又は0点</t>
    <rPh sb="1" eb="2">
      <t>テン</t>
    </rPh>
    <rPh sb="4" eb="5">
      <t>テン</t>
    </rPh>
    <rPh sb="5" eb="6">
      <t>マタ</t>
    </rPh>
    <rPh sb="8" eb="9">
      <t>テン</t>
    </rPh>
    <phoneticPr fontId="2"/>
  </si>
  <si>
    <t>長期使用製品安全点検制度への協力　</t>
    <phoneticPr fontId="2"/>
  </si>
  <si>
    <t>ガス放出防止型高圧ホース又はガス放出防止器の設置</t>
    <rPh sb="2" eb="4">
      <t>ホウシュツ</t>
    </rPh>
    <rPh sb="4" eb="6">
      <t>ボウシ</t>
    </rPh>
    <rPh sb="6" eb="7">
      <t>カタ</t>
    </rPh>
    <rPh sb="7" eb="9">
      <t>コウアツ</t>
    </rPh>
    <rPh sb="12" eb="13">
      <t>マタ</t>
    </rPh>
    <rPh sb="16" eb="18">
      <t>ホウシュツ</t>
    </rPh>
    <rPh sb="18" eb="20">
      <t>ボウシ</t>
    </rPh>
    <rPh sb="20" eb="21">
      <t>ウツワ</t>
    </rPh>
    <rPh sb="22" eb="24">
      <t>セッチ</t>
    </rPh>
    <phoneticPr fontId="2"/>
  </si>
  <si>
    <t>点</t>
    <phoneticPr fontId="2"/>
  </si>
  <si>
    <t>防災訓練の実施又は参加</t>
    <phoneticPr fontId="2"/>
  </si>
  <si>
    <t>災害マニュアル、災害対策指針等の整備等</t>
    <rPh sb="0" eb="2">
      <t>サイガイ</t>
    </rPh>
    <rPh sb="8" eb="10">
      <t>サイガイ</t>
    </rPh>
    <rPh sb="10" eb="12">
      <t>タイサク</t>
    </rPh>
    <rPh sb="12" eb="15">
      <t>シシントウ</t>
    </rPh>
    <rPh sb="16" eb="18">
      <t>セイビ</t>
    </rPh>
    <rPh sb="18" eb="19">
      <t>ナド</t>
    </rPh>
    <phoneticPr fontId="2"/>
  </si>
  <si>
    <t>①ガス警報器</t>
    <phoneticPr fontId="2"/>
  </si>
  <si>
    <t>②漏洩検知装置</t>
    <rPh sb="1" eb="3">
      <t>ロウエイ</t>
    </rPh>
    <phoneticPr fontId="2"/>
  </si>
  <si>
    <t>③集中監視システムの導入</t>
    <phoneticPr fontId="2"/>
  </si>
  <si>
    <t>④安全装置付きガスコンロ</t>
    <phoneticPr fontId="2"/>
  </si>
  <si>
    <t>⑥ガス栓カバー等</t>
    <phoneticPr fontId="2"/>
  </si>
  <si>
    <t>Ｎｏ．１　保安教育・資格取得</t>
    <phoneticPr fontId="2"/>
  </si>
  <si>
    <t>①保安教育の実施</t>
    <phoneticPr fontId="2"/>
  </si>
  <si>
    <t>技術力向上指導</t>
    <phoneticPr fontId="2"/>
  </si>
  <si>
    <t>保安講習会参加</t>
    <phoneticPr fontId="2"/>
  </si>
  <si>
    <t>従事者の資格取得状況</t>
    <phoneticPr fontId="2"/>
  </si>
  <si>
    <t>②従事者の資格取得状況</t>
    <phoneticPr fontId="2"/>
  </si>
  <si>
    <t>業務用厨房施設への法定周知以外の周知</t>
    <phoneticPr fontId="2"/>
  </si>
  <si>
    <t>④業務用厨房施設への法定周知以外の周知</t>
    <phoneticPr fontId="2"/>
  </si>
  <si>
    <t>業務用厨房施設への業務用換気警報器の設置</t>
    <phoneticPr fontId="2"/>
  </si>
  <si>
    <t>⑤業務用厨房施設への業務用換気警報器の設置</t>
    <phoneticPr fontId="2"/>
  </si>
  <si>
    <t>Ｎｏ．４　埋設管の管理</t>
    <phoneticPr fontId="2"/>
  </si>
  <si>
    <t>経年埋設管の交換</t>
    <phoneticPr fontId="2"/>
  </si>
  <si>
    <t>①経年埋設管の交換</t>
    <phoneticPr fontId="2"/>
  </si>
  <si>
    <t>他工事業者による事故防止対策</t>
    <phoneticPr fontId="2"/>
  </si>
  <si>
    <t>②他工事業者による事故防止対策</t>
    <phoneticPr fontId="2"/>
  </si>
  <si>
    <t>Ⅲ.保安業務  （法定保安業務以外の自主的な保安高度化の取組）</t>
    <phoneticPr fontId="2"/>
  </si>
  <si>
    <t>①ガス放出防止型高圧ホース又はガス放出防止器の設置</t>
    <phoneticPr fontId="2"/>
  </si>
  <si>
    <t>③防災訓練の実施又は参加</t>
    <phoneticPr fontId="2"/>
  </si>
  <si>
    <t>④災害マニュアル、災害対策指針等の整備等</t>
    <phoneticPr fontId="2"/>
  </si>
  <si>
    <t>⑤ガス漏れ警報器連動遮断装置</t>
    <phoneticPr fontId="2"/>
  </si>
  <si>
    <t>②法定期間内における消費設備調査頻度</t>
    <phoneticPr fontId="2"/>
  </si>
  <si>
    <t>①法定期間内における供給設備点検頻度</t>
    <phoneticPr fontId="2"/>
  </si>
  <si>
    <t>③不燃防の付いている燃焼器への交換</t>
    <phoneticPr fontId="2"/>
  </si>
  <si>
    <t>保安講習会参加</t>
    <phoneticPr fontId="2"/>
  </si>
  <si>
    <t>技術力向上指導</t>
    <phoneticPr fontId="2"/>
  </si>
  <si>
    <t>体制整備等</t>
    <phoneticPr fontId="2"/>
  </si>
  <si>
    <t>3点、1点又は0点</t>
    <rPh sb="1" eb="2">
      <t>テン</t>
    </rPh>
    <rPh sb="4" eb="5">
      <t>テン</t>
    </rPh>
    <rPh sb="5" eb="6">
      <t>マタ</t>
    </rPh>
    <rPh sb="8" eb="9">
      <t>テン</t>
    </rPh>
    <phoneticPr fontId="2"/>
  </si>
  <si>
    <t>総合計（Ⅰ＋Ⅱ＋Ⅲ+Ⅳ）</t>
    <rPh sb="0" eb="3">
      <t>ソウゴウケイ</t>
    </rPh>
    <phoneticPr fontId="2"/>
  </si>
  <si>
    <t>Ｎｏ．１　自主的な保安高度化の取組</t>
    <phoneticPr fontId="2"/>
  </si>
  <si>
    <t>④リコール対象品への対応</t>
    <rPh sb="5" eb="7">
      <t>タイショウ</t>
    </rPh>
    <rPh sb="7" eb="8">
      <t>ヒン</t>
    </rPh>
    <rPh sb="10" eb="12">
      <t>タイオウ</t>
    </rPh>
    <phoneticPr fontId="2"/>
  </si>
  <si>
    <t>⑤長期使用製品安全点検制度への協力　</t>
    <phoneticPr fontId="2"/>
  </si>
  <si>
    <t>③高齢者、身体の不自由な消費者等に対する特別な保安活動</t>
    <rPh sb="5" eb="7">
      <t>シンタイ</t>
    </rPh>
    <rPh sb="8" eb="11">
      <t>フジユウ</t>
    </rPh>
    <rPh sb="12" eb="15">
      <t>ショウヒシャ</t>
    </rPh>
    <phoneticPr fontId="2"/>
  </si>
  <si>
    <t>高齢者、身体の不自由な消費者等に対する特別な保安活動</t>
    <rPh sb="4" eb="6">
      <t>シンタイ</t>
    </rPh>
    <rPh sb="7" eb="10">
      <t>フジユウ</t>
    </rPh>
    <rPh sb="11" eb="14">
      <t>ショウヒシャ</t>
    </rPh>
    <rPh sb="16" eb="17">
      <t>タイ</t>
    </rPh>
    <rPh sb="19" eb="21">
      <t>トクベツ</t>
    </rPh>
    <rPh sb="22" eb="24">
      <t>ホアン</t>
    </rPh>
    <rPh sb="24" eb="26">
      <t>カツドウ</t>
    </rPh>
    <phoneticPr fontId="2"/>
  </si>
  <si>
    <t>リコール対象品への対応</t>
    <rPh sb="4" eb="6">
      <t>タイショウ</t>
    </rPh>
    <rPh sb="6" eb="7">
      <t>ヒン</t>
    </rPh>
    <rPh sb="9" eb="11">
      <t>タイオウ</t>
    </rPh>
    <phoneticPr fontId="2"/>
  </si>
  <si>
    <t>⑤</t>
    <phoneticPr fontId="2"/>
  </si>
  <si>
    <t>設置率</t>
    <phoneticPr fontId="2"/>
  </si>
  <si>
    <t>設置率</t>
    <rPh sb="0" eb="3">
      <t>セッチリツ</t>
    </rPh>
    <phoneticPr fontId="2"/>
  </si>
  <si>
    <t>導入率</t>
    <rPh sb="0" eb="2">
      <t>ドウニュウ</t>
    </rPh>
    <rPh sb="2" eb="3">
      <t>リツ</t>
    </rPh>
    <phoneticPr fontId="2"/>
  </si>
  <si>
    <t>消費設備の保安啓発活動</t>
    <rPh sb="0" eb="2">
      <t>ショウヒ</t>
    </rPh>
    <rPh sb="2" eb="4">
      <t>セツビ</t>
    </rPh>
    <rPh sb="5" eb="7">
      <t>ホアン</t>
    </rPh>
    <rPh sb="7" eb="9">
      <t>ケイハツ</t>
    </rPh>
    <rPh sb="9" eb="11">
      <t>カツドウ</t>
    </rPh>
    <phoneticPr fontId="2"/>
  </si>
  <si>
    <t>②消費設備の保安啓発活動</t>
    <rPh sb="1" eb="3">
      <t>ショウヒ</t>
    </rPh>
    <rPh sb="3" eb="5">
      <t>セツビ</t>
    </rPh>
    <phoneticPr fontId="2"/>
  </si>
  <si>
    <t>Ⅳ.自然災害対策（災害対策への取組）</t>
    <rPh sb="2" eb="4">
      <t>シゼン</t>
    </rPh>
    <rPh sb="4" eb="6">
      <t>サイガイ</t>
    </rPh>
    <rPh sb="6" eb="8">
      <t>タイサク</t>
    </rPh>
    <phoneticPr fontId="2"/>
  </si>
  <si>
    <t>容器への鎖又はベルトの２本取付け</t>
    <phoneticPr fontId="2"/>
  </si>
  <si>
    <t>②容器への鎖又はベルトの２本取付け</t>
    <phoneticPr fontId="2"/>
  </si>
  <si>
    <t>２点又は０点</t>
  </si>
  <si>
    <t>2点、1点又は0点</t>
  </si>
  <si>
    <t>3点、2点、1点又は0点</t>
  </si>
  <si>
    <t>１点又は０点</t>
  </si>
  <si>
    <t>３点又は０点</t>
  </si>
  <si>
    <t>3点、1点又は0点</t>
  </si>
  <si>
    <t>－</t>
  </si>
  <si>
    <t>着色</t>
    <rPh sb="0" eb="2">
      <t>チャクショク</t>
    </rPh>
    <phoneticPr fontId="2"/>
  </si>
  <si>
    <t xml:space="preserve">部分をクリックすると右側に「▽」ボタンが出てきます。
</t>
    <phoneticPr fontId="2"/>
  </si>
  <si>
    <t>全国</t>
    <rPh sb="0" eb="2">
      <t>ゼンコク</t>
    </rPh>
    <phoneticPr fontId="2"/>
  </si>
  <si>
    <t>申告書配布事業所数</t>
    <phoneticPr fontId="2"/>
  </si>
  <si>
    <t>申告書回収事業所数</t>
    <phoneticPr fontId="2"/>
  </si>
  <si>
    <t>回収率</t>
    <phoneticPr fontId="2"/>
  </si>
  <si>
    <t>Ｎｏ．１　保安体制・責任と権限の明確化</t>
    <phoneticPr fontId="2"/>
  </si>
  <si>
    <t>①</t>
    <phoneticPr fontId="2"/>
  </si>
  <si>
    <t>保安確保の目標管理</t>
    <phoneticPr fontId="2"/>
  </si>
  <si>
    <t>２点又は０点</t>
    <phoneticPr fontId="2"/>
  </si>
  <si>
    <t>２点又は０点</t>
    <phoneticPr fontId="2"/>
  </si>
  <si>
    <t>ガス警報器</t>
    <phoneticPr fontId="2"/>
  </si>
  <si>
    <t>②</t>
    <phoneticPr fontId="2"/>
  </si>
  <si>
    <t>漏洩検知装置</t>
    <phoneticPr fontId="2"/>
  </si>
  <si>
    <t>③</t>
    <phoneticPr fontId="2"/>
  </si>
  <si>
    <t>設置推進</t>
    <phoneticPr fontId="2"/>
  </si>
  <si>
    <t>④</t>
    <phoneticPr fontId="2"/>
  </si>
  <si>
    <t>⑤</t>
    <phoneticPr fontId="2"/>
  </si>
  <si>
    <t>ガス漏れ警報器連動遮断装置</t>
    <phoneticPr fontId="2"/>
  </si>
  <si>
    <t>⑥</t>
    <phoneticPr fontId="2"/>
  </si>
  <si>
    <t>３点又は０点</t>
    <phoneticPr fontId="2"/>
  </si>
  <si>
    <t>３点又は０点</t>
    <phoneticPr fontId="2"/>
  </si>
  <si>
    <t>小計</t>
    <rPh sb="0" eb="2">
      <t>ショウケイ</t>
    </rPh>
    <phoneticPr fontId="2"/>
  </si>
  <si>
    <t>保安教育の実施</t>
    <phoneticPr fontId="2"/>
  </si>
  <si>
    <t>技術力向上指導</t>
    <phoneticPr fontId="2"/>
  </si>
  <si>
    <t>保安講習会参加</t>
    <phoneticPr fontId="2"/>
  </si>
  <si>
    <t>従事者の資格取得状況</t>
    <phoneticPr fontId="2"/>
  </si>
  <si>
    <t>不完全燃焼防止装置の付いている燃焼器への交換</t>
    <phoneticPr fontId="2"/>
  </si>
  <si>
    <t>業務用厨房施設への法定周知以外の周知</t>
    <phoneticPr fontId="2"/>
  </si>
  <si>
    <t>業務用厨房施設への業務用換気警報器の設置</t>
    <phoneticPr fontId="2"/>
  </si>
  <si>
    <t>経年埋設管の交換</t>
    <phoneticPr fontId="2"/>
  </si>
  <si>
    <t>他工事業者による事故防止対策</t>
    <phoneticPr fontId="2"/>
  </si>
  <si>
    <t>Ⅲ.保安業務  （法定保安業務以外の自主的な保安高度化の取組）</t>
    <phoneticPr fontId="2"/>
  </si>
  <si>
    <t>3点、1点又は0点</t>
    <phoneticPr fontId="2"/>
  </si>
  <si>
    <t>高齢者、障害者世帯等に対する特別な保安活動</t>
    <rPh sb="11" eb="12">
      <t>タイ</t>
    </rPh>
    <rPh sb="14" eb="16">
      <t>トクベツ</t>
    </rPh>
    <rPh sb="17" eb="19">
      <t>ホアン</t>
    </rPh>
    <rPh sb="19" eb="21">
      <t>カツドウ</t>
    </rPh>
    <phoneticPr fontId="2"/>
  </si>
  <si>
    <t>長期使用製品安全点検制度への協力　</t>
    <phoneticPr fontId="2"/>
  </si>
  <si>
    <t>Ⅳ.自然災害対策</t>
    <rPh sb="2" eb="4">
      <t>シゼン</t>
    </rPh>
    <rPh sb="4" eb="6">
      <t>サイガイ</t>
    </rPh>
    <rPh sb="6" eb="8">
      <t>タイサク</t>
    </rPh>
    <phoneticPr fontId="2"/>
  </si>
  <si>
    <t>容器への鎖又はベルトの２本取り付け</t>
    <phoneticPr fontId="2"/>
  </si>
  <si>
    <t>都道府県協会名</t>
    <phoneticPr fontId="2"/>
  </si>
  <si>
    <t>申告書配布</t>
    <phoneticPr fontId="2"/>
  </si>
  <si>
    <t>申告書回収</t>
    <phoneticPr fontId="2"/>
  </si>
  <si>
    <t>北海道</t>
    <rPh sb="0" eb="3">
      <t>ホッカイドウ</t>
    </rPh>
    <phoneticPr fontId="2"/>
  </si>
  <si>
    <t>青森県</t>
    <rPh sb="0" eb="3">
      <t>アオモリケン</t>
    </rPh>
    <phoneticPr fontId="2"/>
  </si>
  <si>
    <t>秋田県</t>
    <rPh sb="0" eb="3">
      <t>アキタケン</t>
    </rPh>
    <phoneticPr fontId="2"/>
  </si>
  <si>
    <t>岩手県</t>
    <rPh sb="0" eb="3">
      <t>イワテケン</t>
    </rPh>
    <phoneticPr fontId="2"/>
  </si>
  <si>
    <t>山形県</t>
    <rPh sb="0" eb="3">
      <t>ヤマガタケン</t>
    </rPh>
    <phoneticPr fontId="2"/>
  </si>
  <si>
    <t>宮城県</t>
    <rPh sb="0" eb="3">
      <t>ミヤギケン</t>
    </rPh>
    <phoneticPr fontId="2"/>
  </si>
  <si>
    <t>福島県</t>
    <rPh sb="0" eb="3">
      <t>フクシマケン</t>
    </rPh>
    <phoneticPr fontId="2"/>
  </si>
  <si>
    <t>栃木県</t>
    <rPh sb="0" eb="3">
      <t>トチギケン</t>
    </rPh>
    <phoneticPr fontId="2"/>
  </si>
  <si>
    <t>茨城県</t>
    <rPh sb="0" eb="3">
      <t>イバラキケン</t>
    </rPh>
    <phoneticPr fontId="2"/>
  </si>
  <si>
    <t>千葉県</t>
    <rPh sb="0" eb="3">
      <t>チバケン</t>
    </rPh>
    <phoneticPr fontId="2"/>
  </si>
  <si>
    <t>埼玉県</t>
    <rPh sb="0" eb="3">
      <t>サイタマケン</t>
    </rPh>
    <phoneticPr fontId="2"/>
  </si>
  <si>
    <t>群馬県</t>
    <rPh sb="0" eb="3">
      <t>グンマケン</t>
    </rPh>
    <phoneticPr fontId="2"/>
  </si>
  <si>
    <t>東京都</t>
    <rPh sb="0" eb="2">
      <t>トウキョウ</t>
    </rPh>
    <rPh sb="2" eb="3">
      <t>ト</t>
    </rPh>
    <phoneticPr fontId="2"/>
  </si>
  <si>
    <t>神奈川県</t>
    <rPh sb="0" eb="4">
      <t>カナガワケン</t>
    </rPh>
    <phoneticPr fontId="2"/>
  </si>
  <si>
    <t>新潟県</t>
    <rPh sb="0" eb="3">
      <t>ニイガタケン</t>
    </rPh>
    <phoneticPr fontId="2"/>
  </si>
  <si>
    <t>長野県</t>
    <rPh sb="0" eb="3">
      <t>ナガノケン</t>
    </rPh>
    <phoneticPr fontId="2"/>
  </si>
  <si>
    <t>山梨県</t>
    <rPh sb="0" eb="3">
      <t>ヤマナシケン</t>
    </rPh>
    <phoneticPr fontId="2"/>
  </si>
  <si>
    <t>静岡県</t>
    <rPh sb="0" eb="3">
      <t>シズオカケン</t>
    </rPh>
    <phoneticPr fontId="2"/>
  </si>
  <si>
    <t>愛知県</t>
    <rPh sb="0" eb="3">
      <t>アイチケン</t>
    </rPh>
    <phoneticPr fontId="2"/>
  </si>
  <si>
    <t>三重県</t>
    <rPh sb="0" eb="3">
      <t>ミエケン</t>
    </rPh>
    <phoneticPr fontId="2"/>
  </si>
  <si>
    <t>岐阜県</t>
    <rPh sb="0" eb="3">
      <t>ギフケン</t>
    </rPh>
    <phoneticPr fontId="2"/>
  </si>
  <si>
    <t>富山県</t>
    <rPh sb="0" eb="3">
      <t>トヤマケン</t>
    </rPh>
    <phoneticPr fontId="2"/>
  </si>
  <si>
    <t>石川県</t>
    <rPh sb="0" eb="3">
      <t>イシカワケン</t>
    </rPh>
    <phoneticPr fontId="2"/>
  </si>
  <si>
    <t>福井県</t>
    <rPh sb="0" eb="3">
      <t>フクイケン</t>
    </rPh>
    <phoneticPr fontId="2"/>
  </si>
  <si>
    <t>滋賀県</t>
    <rPh sb="0" eb="3">
      <t>シガケン</t>
    </rPh>
    <phoneticPr fontId="2"/>
  </si>
  <si>
    <t>京都府</t>
    <rPh sb="0" eb="3">
      <t>キョウトフ</t>
    </rPh>
    <phoneticPr fontId="2"/>
  </si>
  <si>
    <t>奈良県</t>
    <rPh sb="0" eb="3">
      <t>ナラケン</t>
    </rPh>
    <phoneticPr fontId="2"/>
  </si>
  <si>
    <t>和歌山県</t>
    <rPh sb="0" eb="4">
      <t>ワカヤマケン</t>
    </rPh>
    <phoneticPr fontId="2"/>
  </si>
  <si>
    <t>大阪府</t>
    <rPh sb="0" eb="3">
      <t>オオサカフ</t>
    </rPh>
    <phoneticPr fontId="2"/>
  </si>
  <si>
    <t>兵庫県</t>
    <rPh sb="0" eb="3">
      <t>ヒョウゴケン</t>
    </rPh>
    <phoneticPr fontId="2"/>
  </si>
  <si>
    <t>鳥取県</t>
    <rPh sb="0" eb="2">
      <t>トットリ</t>
    </rPh>
    <rPh sb="2" eb="3">
      <t>ケン</t>
    </rPh>
    <phoneticPr fontId="2"/>
  </si>
  <si>
    <t>岡山県</t>
    <rPh sb="0" eb="3">
      <t>オカヤマケン</t>
    </rPh>
    <phoneticPr fontId="2"/>
  </si>
  <si>
    <t>島根県</t>
    <rPh sb="0" eb="3">
      <t>シマネケン</t>
    </rPh>
    <phoneticPr fontId="2"/>
  </si>
  <si>
    <t>広島県</t>
    <rPh sb="0" eb="3">
      <t>ヒロシマケン</t>
    </rPh>
    <phoneticPr fontId="2"/>
  </si>
  <si>
    <t>山口県</t>
    <rPh sb="0" eb="3">
      <t>ヤマグチケン</t>
    </rPh>
    <phoneticPr fontId="2"/>
  </si>
  <si>
    <t>徳島県</t>
    <rPh sb="0" eb="3">
      <t>トクシマケン</t>
    </rPh>
    <phoneticPr fontId="2"/>
  </si>
  <si>
    <t>香川県</t>
    <rPh sb="0" eb="3">
      <t>カガワケン</t>
    </rPh>
    <phoneticPr fontId="2"/>
  </si>
  <si>
    <t>高知県</t>
    <rPh sb="0" eb="3">
      <t>コウチケン</t>
    </rPh>
    <phoneticPr fontId="2"/>
  </si>
  <si>
    <t>愛媛県</t>
    <rPh sb="0" eb="3">
      <t>エヒメケン</t>
    </rPh>
    <phoneticPr fontId="2"/>
  </si>
  <si>
    <t>福岡県</t>
    <rPh sb="0" eb="3">
      <t>フクオカケン</t>
    </rPh>
    <phoneticPr fontId="2"/>
  </si>
  <si>
    <t>佐賀県</t>
    <rPh sb="0" eb="3">
      <t>サガケン</t>
    </rPh>
    <phoneticPr fontId="2"/>
  </si>
  <si>
    <t>長崎県</t>
    <rPh sb="0" eb="3">
      <t>ナガサキケン</t>
    </rPh>
    <phoneticPr fontId="2"/>
  </si>
  <si>
    <t>大分県</t>
    <rPh sb="0" eb="3">
      <t>オオイタケン</t>
    </rPh>
    <phoneticPr fontId="2"/>
  </si>
  <si>
    <t>熊本県</t>
    <rPh sb="0" eb="3">
      <t>クマモトケン</t>
    </rPh>
    <phoneticPr fontId="2"/>
  </si>
  <si>
    <t>宮崎県</t>
    <rPh sb="0" eb="3">
      <t>ミヤザキケン</t>
    </rPh>
    <phoneticPr fontId="2"/>
  </si>
  <si>
    <t>鹿児島県</t>
    <rPh sb="0" eb="4">
      <t>カゴシマケン</t>
    </rPh>
    <phoneticPr fontId="2"/>
  </si>
  <si>
    <t>沖縄県</t>
    <rPh sb="0" eb="3">
      <t>オキナワケン</t>
    </rPh>
    <phoneticPr fontId="2"/>
  </si>
  <si>
    <t>＊集計の際、提出のない販売店の列は全て削除してください（事業者名の入力の有無で事業者数をカウントしているためです）。</t>
    <rPh sb="1" eb="3">
      <t>シュウケイ</t>
    </rPh>
    <rPh sb="4" eb="5">
      <t>サイ</t>
    </rPh>
    <rPh sb="6" eb="8">
      <t>テイシュツ</t>
    </rPh>
    <rPh sb="11" eb="14">
      <t>ハンバイテン</t>
    </rPh>
    <rPh sb="15" eb="16">
      <t>レツ</t>
    </rPh>
    <rPh sb="17" eb="18">
      <t>スベ</t>
    </rPh>
    <rPh sb="19" eb="21">
      <t>サクジョ</t>
    </rPh>
    <rPh sb="28" eb="31">
      <t>ジギョウシャ</t>
    </rPh>
    <rPh sb="31" eb="32">
      <t>メイ</t>
    </rPh>
    <rPh sb="33" eb="35">
      <t>ニュウリョク</t>
    </rPh>
    <rPh sb="36" eb="38">
      <t>ウム</t>
    </rPh>
    <rPh sb="39" eb="41">
      <t>ジギョウ</t>
    </rPh>
    <rPh sb="41" eb="42">
      <t>シャ</t>
    </rPh>
    <rPh sb="42" eb="43">
      <t>スウ</t>
    </rPh>
    <phoneticPr fontId="2"/>
  </si>
  <si>
    <t>No.</t>
    <phoneticPr fontId="2"/>
  </si>
  <si>
    <t>申告書
配布</t>
    <rPh sb="0" eb="3">
      <t>シンコクショ</t>
    </rPh>
    <rPh sb="4" eb="6">
      <t>ハイフ</t>
    </rPh>
    <phoneticPr fontId="2"/>
  </si>
  <si>
    <t>申告書
回収</t>
    <rPh sb="0" eb="3">
      <t>シンコクショ</t>
    </rPh>
    <rPh sb="4" eb="6">
      <t>カイシュウ</t>
    </rPh>
    <phoneticPr fontId="2"/>
  </si>
  <si>
    <t>2点、1点又は0点</t>
    <rPh sb="4" eb="5">
      <t>テン</t>
    </rPh>
    <phoneticPr fontId="2"/>
  </si>
  <si>
    <t>2点、1点又は0点</t>
    <phoneticPr fontId="2"/>
  </si>
  <si>
    <t>3点、2点、1点又は0点</t>
    <phoneticPr fontId="2"/>
  </si>
  <si>
    <t>１点又は０点</t>
    <phoneticPr fontId="2"/>
  </si>
  <si>
    <t>導入率</t>
    <rPh sb="0" eb="3">
      <t>ドウニュウリツ</t>
    </rPh>
    <phoneticPr fontId="2"/>
  </si>
  <si>
    <t>（一社）全国ＬＰガス協会</t>
    <rPh sb="1" eb="2">
      <t>イチ</t>
    </rPh>
    <rPh sb="2" eb="3">
      <t>シャ</t>
    </rPh>
    <rPh sb="4" eb="6">
      <t>ゼンコク</t>
    </rPh>
    <rPh sb="10" eb="12">
      <t>キョウカイ</t>
    </rPh>
    <phoneticPr fontId="2"/>
  </si>
  <si>
    <t>別添２</t>
    <rPh sb="0" eb="2">
      <t>ベッテン</t>
    </rPh>
    <phoneticPr fontId="2"/>
  </si>
  <si>
    <t>都道府県別</t>
  </si>
  <si>
    <t>「▽」ボタンをクリックして該当の都道府県名を選択してください。都道府県協会の平均点が表示されます。</t>
    <rPh sb="13" eb="15">
      <t>ガイトウ</t>
    </rPh>
    <rPh sb="20" eb="21">
      <t>メイ</t>
    </rPh>
    <rPh sb="31" eb="35">
      <t>トドウフケン</t>
    </rPh>
    <rPh sb="35" eb="37">
      <t>キョウカイ</t>
    </rPh>
    <rPh sb="38" eb="41">
      <t>ヘイキンテン</t>
    </rPh>
    <rPh sb="42" eb="44">
      <t>ヒョウジ</t>
    </rPh>
    <phoneticPr fontId="2"/>
  </si>
  <si>
    <t xml:space="preserve"> </t>
    <phoneticPr fontId="2"/>
  </si>
  <si>
    <t>平成３０年度都道府県別集計結果</t>
    <rPh sb="0" eb="2">
      <t>ヘイセイ</t>
    </rPh>
    <rPh sb="4" eb="5">
      <t>ネン</t>
    </rPh>
    <rPh sb="5" eb="6">
      <t>ド</t>
    </rPh>
    <phoneticPr fontId="2"/>
  </si>
  <si>
    <t>導入率等</t>
    <rPh sb="0" eb="2">
      <t>ドウニュウ</t>
    </rPh>
    <rPh sb="2" eb="3">
      <t>リツ</t>
    </rPh>
    <rPh sb="3" eb="4">
      <t>トウ</t>
    </rPh>
    <phoneticPr fontId="2"/>
  </si>
  <si>
    <t>２点又は０点</t>
    <phoneticPr fontId="2"/>
  </si>
  <si>
    <t>平成３０年度自主保安活動チェックシート全国集計</t>
    <rPh sb="0" eb="2">
      <t>ヘイセイ</t>
    </rPh>
    <rPh sb="4" eb="6">
      <t>ネンド</t>
    </rPh>
    <rPh sb="6" eb="8">
      <t>ジシュ</t>
    </rPh>
    <rPh sb="8" eb="10">
      <t>ホアン</t>
    </rPh>
    <rPh sb="10" eb="12">
      <t>カツドウ</t>
    </rPh>
    <rPh sb="19" eb="21">
      <t>ゼンコク</t>
    </rPh>
    <rPh sb="21" eb="23">
      <t>シュウケイ</t>
    </rPh>
    <phoneticPr fontId="2"/>
  </si>
  <si>
    <t xml:space="preserve">   平成３０年度自主保安活動チェックシート集計結果</t>
    <phoneticPr fontId="2"/>
  </si>
  <si>
    <t>　【平成３０年４月３０日現在、平成３０年１２月１１日集計】</t>
    <rPh sb="2" eb="4">
      <t>ヘイセイ</t>
    </rPh>
    <rPh sb="6" eb="7">
      <t>ネン</t>
    </rPh>
    <rPh sb="8" eb="9">
      <t>ガツ</t>
    </rPh>
    <rPh sb="11" eb="12">
      <t>ニチ</t>
    </rPh>
    <rPh sb="12" eb="14">
      <t>ゲンザイ</t>
    </rPh>
    <rPh sb="15" eb="17">
      <t>ヘイセイ</t>
    </rPh>
    <rPh sb="19" eb="20">
      <t>ネン</t>
    </rPh>
    <rPh sb="22" eb="23">
      <t>ガツ</t>
    </rPh>
    <rPh sb="25" eb="26">
      <t>ニチ</t>
    </rPh>
    <rPh sb="26" eb="28">
      <t>シュウケイ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</si>
</sst>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General&quot;事&quot;&quot;業&quot;&quot;所&quot;"/>
    <numFmt numFmtId="178" formatCode="#,##0&quot;事業所&quot;"/>
    <numFmt numFmtId="179" formatCode="\(0.00%\)"/>
    <numFmt numFmtId="180" formatCode="#,##0.0;[Red]\-#,##0.0"/>
    <numFmt numFmtId="181" formatCode="#,##0&quot;点&quot;"/>
    <numFmt numFmtId="182" formatCode="0.0000000"/>
  </numFmts>
  <fonts count="44">
    <font>
      <sz val="11"/>
      <name val="ＭＳ Ｐゴシック"/>
      <family val="3"/>
      <charset val="128"/>
    </font>
    <font>
      <sz val="11"/>
      <name val="ＭＳ Ｐゴシック"/>
      <family val="3"/>
      <charset val="128"/>
    </font>
    <font>
      <sz val="6"/>
      <name val="ＭＳ Ｐゴシック"/>
      <family val="3"/>
      <charset val="128"/>
    </font>
    <font>
      <b/>
      <sz val="18"/>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b/>
      <sz val="20"/>
      <name val="ＭＳ Ｐゴシック"/>
      <family val="3"/>
      <charset val="128"/>
    </font>
    <font>
      <sz val="12"/>
      <name val="ＭＳ Ｐゴシック"/>
      <family val="3"/>
      <charset val="128"/>
    </font>
    <font>
      <b/>
      <sz val="16"/>
      <name val="ＭＳ Ｐゴシック"/>
      <family val="3"/>
      <charset val="128"/>
    </font>
    <font>
      <b/>
      <sz val="26"/>
      <name val="ＭＳ Ｐゴシック"/>
      <family val="3"/>
      <charset val="128"/>
    </font>
    <font>
      <sz val="18"/>
      <name val="ＭＳ Ｐゴシック"/>
      <family val="3"/>
      <charset val="128"/>
    </font>
    <font>
      <b/>
      <sz val="12"/>
      <name val="ＭＳ Ｐゴシック"/>
      <family val="3"/>
      <charset val="128"/>
    </font>
    <font>
      <b/>
      <i/>
      <sz val="36"/>
      <color indexed="48"/>
      <name val="ＭＳ Ｐゴシック"/>
      <family val="3"/>
      <charset val="128"/>
    </font>
    <font>
      <b/>
      <i/>
      <sz val="16"/>
      <name val="ＭＳ Ｐゴシック"/>
      <family val="3"/>
      <charset val="128"/>
    </font>
    <font>
      <b/>
      <sz val="14"/>
      <name val="ＭＳ Ｐゴシック"/>
      <family val="3"/>
      <charset val="128"/>
    </font>
    <font>
      <b/>
      <sz val="22"/>
      <name val="ＭＳ Ｐゴシック"/>
      <family val="3"/>
      <charset val="128"/>
    </font>
    <font>
      <sz val="16"/>
      <name val="ＭＳ Ｐゴシック"/>
      <family val="3"/>
      <charset val="128"/>
    </font>
    <font>
      <sz val="20"/>
      <name val="ＭＳ Ｐゴシック"/>
      <family val="3"/>
      <charset val="128"/>
    </font>
    <font>
      <b/>
      <sz val="24"/>
      <name val="ＭＳ Ｐゴシック"/>
      <family val="3"/>
      <charset val="128"/>
    </font>
    <font>
      <b/>
      <sz val="48"/>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b/>
      <sz val="20"/>
      <name val="ＭＳ ゴシック"/>
      <family val="3"/>
      <charset val="128"/>
    </font>
    <font>
      <b/>
      <sz val="12"/>
      <name val="ＭＳ ゴシック"/>
      <family val="3"/>
      <charset val="128"/>
    </font>
    <font>
      <b/>
      <sz val="9"/>
      <color indexed="81"/>
      <name val="ＭＳ Ｐゴシック"/>
      <family val="3"/>
      <charset val="128"/>
    </font>
    <font>
      <sz val="24"/>
      <name val="ＭＳ Ｐゴシック"/>
      <family val="3"/>
      <charset val="128"/>
    </font>
    <font>
      <b/>
      <sz val="14"/>
      <name val="ＭＳ ゴシック"/>
      <family val="3"/>
      <charset val="128"/>
    </font>
    <font>
      <b/>
      <sz val="28"/>
      <name val="ＭＳ Ｐゴシック"/>
      <family val="3"/>
      <charset val="128"/>
    </font>
    <font>
      <b/>
      <sz val="14"/>
      <color rgb="FFFF0000"/>
      <name val="ＭＳ Ｐゴシック"/>
      <family val="3"/>
      <charset val="128"/>
    </font>
    <font>
      <b/>
      <sz val="11"/>
      <color rgb="FFFF0000"/>
      <name val="ＭＳ ゴシック"/>
      <family val="3"/>
      <charset val="128"/>
    </font>
    <font>
      <sz val="12"/>
      <color theme="1"/>
      <name val="ＭＳ ゴシック"/>
      <family val="3"/>
      <charset val="128"/>
    </font>
    <font>
      <sz val="11"/>
      <color theme="1"/>
      <name val="ＭＳ ゴシック"/>
      <family val="3"/>
      <charset val="128"/>
    </font>
    <font>
      <b/>
      <sz val="11"/>
      <color theme="1"/>
      <name val="ＭＳ ゴシック"/>
      <family val="3"/>
      <charset val="128"/>
    </font>
    <font>
      <b/>
      <sz val="10"/>
      <color theme="1"/>
      <name val="ＭＳ ゴシック"/>
      <family val="3"/>
      <charset val="128"/>
    </font>
    <font>
      <b/>
      <sz val="14"/>
      <color theme="1"/>
      <name val="ＭＳ ゴシック"/>
      <family val="3"/>
      <charset val="128"/>
    </font>
    <font>
      <sz val="10"/>
      <color theme="1"/>
      <name val="ＭＳ ゴシック"/>
      <family val="3"/>
      <charset val="128"/>
    </font>
    <font>
      <b/>
      <sz val="12"/>
      <color theme="1"/>
      <name val="ＭＳ ゴシック"/>
      <family val="3"/>
      <charset val="128"/>
    </font>
    <font>
      <sz val="9"/>
      <color theme="1"/>
      <name val="ＭＳ ゴシック"/>
      <family val="3"/>
      <charset val="128"/>
    </font>
    <font>
      <b/>
      <strike/>
      <sz val="12"/>
      <color theme="1"/>
      <name val="ＭＳ ゴシック"/>
      <family val="3"/>
      <charset val="128"/>
    </font>
    <font>
      <sz val="9.5"/>
      <color theme="1"/>
      <name val="ＭＳ ゴシック"/>
      <family val="3"/>
      <charset val="128"/>
    </font>
    <font>
      <sz val="14"/>
      <name val="ＭＳ Ｐゴシック"/>
      <family val="3"/>
      <charset val="128"/>
    </font>
    <font>
      <sz val="24"/>
      <name val="ＭＳ ゴシック"/>
      <family val="3"/>
      <charset val="128"/>
    </font>
  </fonts>
  <fills count="9">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79998168889431442"/>
        <bgColor indexed="64"/>
      </patternFill>
    </fill>
  </fills>
  <borders count="213">
    <border>
      <left/>
      <right/>
      <top/>
      <bottom/>
      <diagonal/>
    </border>
    <border>
      <left style="thin">
        <color indexed="64"/>
      </left>
      <right style="thin">
        <color indexed="64"/>
      </right>
      <top style="medium">
        <color indexed="64"/>
      </top>
      <bottom style="thick">
        <color indexed="64"/>
      </bottom>
      <diagonal/>
    </border>
    <border>
      <left style="thick">
        <color indexed="64"/>
      </left>
      <right style="thin">
        <color indexed="64"/>
      </right>
      <top style="thick">
        <color indexed="64"/>
      </top>
      <bottom style="thin">
        <color indexed="64"/>
      </bottom>
      <diagonal/>
    </border>
    <border>
      <left/>
      <right style="thick">
        <color indexed="64"/>
      </right>
      <top style="thin">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style="thick">
        <color indexed="64"/>
      </bottom>
      <diagonal/>
    </border>
    <border>
      <left/>
      <right/>
      <top style="thick">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right style="thick">
        <color indexed="64"/>
      </right>
      <top style="thick">
        <color indexed="64"/>
      </top>
      <bottom style="medium">
        <color indexed="64"/>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thick">
        <color indexed="64"/>
      </right>
      <top/>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ck">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style="medium">
        <color indexed="64"/>
      </right>
      <top style="thick">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style="thick">
        <color indexed="64"/>
      </left>
      <right style="medium">
        <color indexed="64"/>
      </right>
      <top style="medium">
        <color indexed="64"/>
      </top>
      <bottom style="medium">
        <color indexed="64"/>
      </bottom>
      <diagonal/>
    </border>
    <border>
      <left style="medium">
        <color indexed="64"/>
      </left>
      <right/>
      <top style="medium">
        <color indexed="64"/>
      </top>
      <bottom style="thick">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double">
        <color indexed="64"/>
      </bottom>
      <diagonal/>
    </border>
    <border>
      <left style="thick">
        <color indexed="64"/>
      </left>
      <right/>
      <top/>
      <bottom style="thick">
        <color indexed="64"/>
      </bottom>
      <diagonal/>
    </border>
    <border>
      <left style="medium">
        <color indexed="64"/>
      </left>
      <right style="medium">
        <color indexed="64"/>
      </right>
      <top/>
      <bottom style="thick">
        <color indexed="64"/>
      </bottom>
      <diagonal/>
    </border>
    <border>
      <left style="thin">
        <color indexed="64"/>
      </left>
      <right style="medium">
        <color indexed="64"/>
      </right>
      <top style="thin">
        <color indexed="64"/>
      </top>
      <bottom/>
      <diagonal/>
    </border>
    <border>
      <left style="thin">
        <color indexed="64"/>
      </left>
      <right style="double">
        <color indexed="64"/>
      </right>
      <top style="thin">
        <color indexed="64"/>
      </top>
      <bottom/>
      <diagonal/>
    </border>
    <border>
      <left/>
      <right style="thick">
        <color indexed="64"/>
      </right>
      <top style="thin">
        <color indexed="64"/>
      </top>
      <bottom/>
      <diagonal/>
    </border>
    <border>
      <left style="thin">
        <color indexed="64"/>
      </left>
      <right style="double">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ck">
        <color indexed="64"/>
      </right>
      <top style="thin">
        <color indexed="64"/>
      </top>
      <bottom style="medium">
        <color indexed="64"/>
      </bottom>
      <diagonal/>
    </border>
    <border>
      <left style="medium">
        <color indexed="64"/>
      </left>
      <right/>
      <top style="thin">
        <color indexed="64"/>
      </top>
      <bottom style="medium">
        <color indexed="64"/>
      </bottom>
      <diagonal/>
    </border>
    <border>
      <left style="thick">
        <color indexed="64"/>
      </left>
      <right style="thin">
        <color indexed="64"/>
      </right>
      <top style="thin">
        <color indexed="64"/>
      </top>
      <bottom/>
      <diagonal/>
    </border>
    <border>
      <left style="thick">
        <color indexed="64"/>
      </left>
      <right style="thin">
        <color indexed="64"/>
      </right>
      <top style="medium">
        <color indexed="64"/>
      </top>
      <bottom style="medium">
        <color indexed="64"/>
      </bottom>
      <diagonal/>
    </border>
    <border>
      <left style="thick">
        <color indexed="64"/>
      </left>
      <right style="thin">
        <color indexed="64"/>
      </right>
      <top style="thin">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ck">
        <color indexed="64"/>
      </right>
      <top/>
      <bottom style="thick">
        <color indexed="64"/>
      </bottom>
      <diagonal/>
    </border>
    <border>
      <left style="thick">
        <color indexed="64"/>
      </left>
      <right style="thin">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medium">
        <color indexed="64"/>
      </top>
      <bottom style="hair">
        <color indexed="64"/>
      </bottom>
      <diagonal/>
    </border>
    <border>
      <left style="thick">
        <color indexed="64"/>
      </left>
      <right style="thin">
        <color indexed="64"/>
      </right>
      <top style="medium">
        <color indexed="64"/>
      </top>
      <bottom style="hair">
        <color indexed="64"/>
      </bottom>
      <diagonal/>
    </border>
    <border>
      <left style="double">
        <color indexed="64"/>
      </left>
      <right style="medium">
        <color indexed="64"/>
      </right>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medium">
        <color indexed="64"/>
      </top>
      <bottom style="medium">
        <color indexed="64"/>
      </bottom>
      <diagonal/>
    </border>
    <border>
      <left style="thick">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thin">
        <color indexed="64"/>
      </bottom>
      <diagonal/>
    </border>
    <border>
      <left/>
      <right style="thin">
        <color indexed="64"/>
      </right>
      <top/>
      <bottom style="thick">
        <color indexed="64"/>
      </bottom>
      <diagonal/>
    </border>
    <border>
      <left style="thin">
        <color indexed="64"/>
      </left>
      <right style="double">
        <color indexed="64"/>
      </right>
      <top/>
      <bottom style="thick">
        <color indexed="64"/>
      </bottom>
      <diagonal/>
    </border>
    <border>
      <left/>
      <right style="medium">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style="double">
        <color indexed="64"/>
      </left>
      <right style="medium">
        <color indexed="64"/>
      </right>
      <top/>
      <bottom style="thick">
        <color indexed="64"/>
      </bottom>
      <diagonal/>
    </border>
    <border>
      <left/>
      <right style="thick">
        <color indexed="64"/>
      </right>
      <top/>
      <bottom style="thick">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right style="thick">
        <color indexed="64"/>
      </right>
      <top style="thin">
        <color indexed="64"/>
      </top>
      <bottom style="double">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style="thick">
        <color indexed="64"/>
      </right>
      <top style="thin">
        <color indexed="64"/>
      </top>
      <bottom style="medium">
        <color indexed="64"/>
      </bottom>
      <diagonal/>
    </border>
    <border>
      <left/>
      <right style="medium">
        <color indexed="64"/>
      </right>
      <top style="thick">
        <color indexed="64"/>
      </top>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double">
        <color indexed="64"/>
      </bottom>
      <diagonal/>
    </border>
    <border>
      <left style="thin">
        <color indexed="64"/>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style="thin">
        <color indexed="64"/>
      </left>
      <right/>
      <top style="double">
        <color indexed="64"/>
      </top>
      <bottom style="medium">
        <color indexed="64"/>
      </bottom>
      <diagonal/>
    </border>
    <border>
      <left/>
      <right style="thick">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ck">
        <color indexed="64"/>
      </top>
      <bottom style="thin">
        <color indexed="64"/>
      </bottom>
      <diagonal/>
    </border>
    <border>
      <left style="medium">
        <color indexed="64"/>
      </left>
      <right/>
      <top style="double">
        <color indexed="64"/>
      </top>
      <bottom style="thick">
        <color indexed="64"/>
      </bottom>
      <diagonal/>
    </border>
    <border>
      <left/>
      <right/>
      <top style="double">
        <color indexed="64"/>
      </top>
      <bottom style="thick">
        <color indexed="64"/>
      </bottom>
      <diagonal/>
    </border>
    <border>
      <left style="thick">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ck">
        <color indexed="64"/>
      </right>
      <top style="medium">
        <color indexed="64"/>
      </top>
      <bottom/>
      <diagonal/>
    </border>
    <border>
      <left/>
      <right style="thick">
        <color indexed="64"/>
      </right>
      <top style="medium">
        <color indexed="64"/>
      </top>
      <bottom style="medium">
        <color indexed="64"/>
      </bottom>
      <diagonal/>
    </border>
    <border>
      <left/>
      <right style="thick">
        <color indexed="64"/>
      </right>
      <top style="double">
        <color indexed="64"/>
      </top>
      <bottom style="medium">
        <color indexed="64"/>
      </bottom>
      <diagonal/>
    </border>
    <border>
      <left style="medium">
        <color indexed="64"/>
      </left>
      <right/>
      <top style="medium">
        <color indexed="64"/>
      </top>
      <bottom/>
      <diagonal/>
    </border>
    <border>
      <left style="thin">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right style="thin">
        <color indexed="64"/>
      </right>
      <top style="thin">
        <color indexed="64"/>
      </top>
      <bottom style="thick">
        <color indexed="64"/>
      </bottom>
      <diagonal/>
    </border>
    <border>
      <left/>
      <right/>
      <top style="thin">
        <color indexed="64"/>
      </top>
      <bottom style="thick">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821">
    <xf numFmtId="0" fontId="0" fillId="0" borderId="0" xfId="0"/>
    <xf numFmtId="38" fontId="0" fillId="0" borderId="0" xfId="2" applyFont="1"/>
    <xf numFmtId="0" fontId="9" fillId="0" borderId="0" xfId="0" applyFont="1"/>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38" fontId="5" fillId="0" borderId="1" xfId="2" applyFont="1" applyBorder="1" applyAlignment="1">
      <alignment vertical="center"/>
    </xf>
    <xf numFmtId="0" fontId="1" fillId="0" borderId="0" xfId="0" applyFont="1" applyFill="1"/>
    <xf numFmtId="0" fontId="11" fillId="0" borderId="0" xfId="0" applyFont="1" applyFill="1" applyBorder="1"/>
    <xf numFmtId="0" fontId="12" fillId="0" borderId="0" xfId="0" applyFont="1" applyFill="1" applyBorder="1"/>
    <xf numFmtId="0" fontId="9" fillId="0" borderId="0" xfId="0" applyFont="1" applyFill="1" applyBorder="1" applyAlignment="1">
      <alignment horizontal="center" vertical="center"/>
    </xf>
    <xf numFmtId="0" fontId="1" fillId="0" borderId="0" xfId="0" applyFont="1" applyFill="1" applyBorder="1"/>
    <xf numFmtId="0" fontId="13"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3" fillId="0" borderId="0" xfId="0" applyFont="1" applyFill="1" applyBorder="1" applyAlignment="1">
      <alignment horizontal="left" vertical="center" indent="1"/>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7" fillId="0" borderId="0" xfId="0" applyFont="1" applyFill="1"/>
    <xf numFmtId="177" fontId="7" fillId="0" borderId="0" xfId="0" applyNumberFormat="1" applyFont="1" applyFill="1" applyBorder="1" applyAlignment="1">
      <alignment vertical="center"/>
    </xf>
    <xf numFmtId="176" fontId="7" fillId="0" borderId="0" xfId="1" applyNumberFormat="1" applyFont="1" applyFill="1" applyBorder="1" applyAlignment="1">
      <alignment vertical="center" wrapText="1"/>
    </xf>
    <xf numFmtId="0" fontId="11" fillId="0" borderId="2" xfId="0" applyFont="1" applyFill="1" applyBorder="1"/>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178" fontId="7" fillId="0" borderId="6" xfId="0" applyNumberFormat="1" applyFont="1" applyFill="1" applyBorder="1" applyAlignment="1">
      <alignment vertical="center"/>
    </xf>
    <xf numFmtId="178" fontId="7" fillId="0" borderId="7" xfId="0" applyNumberFormat="1" applyFont="1" applyFill="1" applyBorder="1" applyAlignment="1">
      <alignment vertical="center"/>
    </xf>
    <xf numFmtId="179" fontId="7" fillId="0" borderId="3" xfId="1" applyNumberFormat="1" applyFont="1" applyFill="1" applyBorder="1" applyAlignment="1">
      <alignment vertical="center"/>
    </xf>
    <xf numFmtId="179" fontId="7" fillId="0" borderId="8" xfId="1" applyNumberFormat="1" applyFont="1" applyFill="1" applyBorder="1" applyAlignment="1">
      <alignment vertical="center" wrapText="1"/>
    </xf>
    <xf numFmtId="0" fontId="7" fillId="0" borderId="9" xfId="0" applyFont="1" applyFill="1" applyBorder="1" applyAlignment="1">
      <alignment horizontal="distributed" vertical="center"/>
    </xf>
    <xf numFmtId="0" fontId="7" fillId="0" borderId="10" xfId="0" applyFont="1" applyFill="1" applyBorder="1" applyAlignment="1">
      <alignment horizontal="distributed" vertical="center"/>
    </xf>
    <xf numFmtId="0" fontId="10" fillId="0" borderId="0" xfId="0" applyFont="1" applyFill="1" applyAlignment="1">
      <alignment vertical="center" wrapText="1"/>
    </xf>
    <xf numFmtId="0" fontId="4" fillId="0" borderId="0" xfId="0" applyFont="1"/>
    <xf numFmtId="0" fontId="19" fillId="0" borderId="0" xfId="0" applyFont="1" applyFill="1" applyAlignment="1">
      <alignment horizontal="right" vertical="top"/>
    </xf>
    <xf numFmtId="0" fontId="19" fillId="0" borderId="0" xfId="0" applyFont="1" applyFill="1" applyAlignment="1">
      <alignment horizontal="right" vertical="center"/>
    </xf>
    <xf numFmtId="0" fontId="6" fillId="0" borderId="0" xfId="0" applyFont="1" applyAlignment="1">
      <alignment vertical="center"/>
    </xf>
    <xf numFmtId="0" fontId="5" fillId="0" borderId="0" xfId="0" applyFont="1" applyAlignment="1">
      <alignment vertical="center"/>
    </xf>
    <xf numFmtId="0" fontId="6" fillId="0" borderId="0" xfId="0" applyFont="1"/>
    <xf numFmtId="0" fontId="11" fillId="0" borderId="13" xfId="0" applyFont="1" applyBorder="1" applyAlignment="1">
      <alignment vertical="center"/>
    </xf>
    <xf numFmtId="0" fontId="11" fillId="0" borderId="14" xfId="0" applyFont="1" applyBorder="1" applyAlignment="1">
      <alignment vertical="center"/>
    </xf>
    <xf numFmtId="0" fontId="11" fillId="0" borderId="15" xfId="0" applyFont="1" applyBorder="1" applyAlignment="1">
      <alignment vertical="center"/>
    </xf>
    <xf numFmtId="0" fontId="11" fillId="0" borderId="16" xfId="0" applyFont="1" applyBorder="1" applyAlignment="1">
      <alignment vertical="center"/>
    </xf>
    <xf numFmtId="0" fontId="11" fillId="0" borderId="17" xfId="0" applyFont="1" applyBorder="1" applyAlignment="1">
      <alignment horizontal="center" vertical="center"/>
    </xf>
    <xf numFmtId="0" fontId="11" fillId="0" borderId="18" xfId="0" applyFont="1" applyBorder="1" applyAlignment="1">
      <alignment vertical="center"/>
    </xf>
    <xf numFmtId="0" fontId="11" fillId="0" borderId="19" xfId="0" applyFont="1" applyBorder="1" applyAlignment="1">
      <alignment vertical="center"/>
    </xf>
    <xf numFmtId="0" fontId="11" fillId="0" borderId="20" xfId="0" applyFont="1" applyBorder="1" applyAlignment="1">
      <alignment vertical="center"/>
    </xf>
    <xf numFmtId="0" fontId="11" fillId="0" borderId="21" xfId="0" applyFont="1" applyBorder="1" applyAlignment="1">
      <alignment vertical="center"/>
    </xf>
    <xf numFmtId="0" fontId="18" fillId="0" borderId="22" xfId="0" applyFont="1" applyBorder="1" applyAlignment="1">
      <alignment horizontal="center" vertical="center"/>
    </xf>
    <xf numFmtId="0" fontId="5" fillId="0" borderId="0" xfId="0" applyFont="1" applyBorder="1" applyAlignment="1">
      <alignment vertical="center" wrapText="1"/>
    </xf>
    <xf numFmtId="0" fontId="5" fillId="0" borderId="0" xfId="0" applyFont="1" applyBorder="1" applyAlignment="1">
      <alignment vertical="center"/>
    </xf>
    <xf numFmtId="0" fontId="5" fillId="0" borderId="0" xfId="0" applyFont="1" applyBorder="1" applyAlignment="1"/>
    <xf numFmtId="0" fontId="20" fillId="0" borderId="0" xfId="0" applyFont="1" applyFill="1" applyAlignment="1">
      <alignment vertical="center" wrapText="1"/>
    </xf>
    <xf numFmtId="38" fontId="11" fillId="0" borderId="23" xfId="0" applyNumberFormat="1" applyFont="1" applyBorder="1" applyAlignment="1">
      <alignment vertical="center"/>
    </xf>
    <xf numFmtId="38" fontId="11" fillId="0" borderId="12" xfId="0" applyNumberFormat="1" applyFont="1" applyBorder="1" applyAlignment="1">
      <alignment vertical="center"/>
    </xf>
    <xf numFmtId="38" fontId="11" fillId="0" borderId="24" xfId="0" applyNumberFormat="1" applyFont="1" applyBorder="1" applyAlignment="1">
      <alignment vertical="center"/>
    </xf>
    <xf numFmtId="38" fontId="11" fillId="0" borderId="25" xfId="0" applyNumberFormat="1" applyFont="1" applyBorder="1" applyAlignment="1">
      <alignment vertical="center"/>
    </xf>
    <xf numFmtId="38" fontId="11" fillId="0" borderId="19" xfId="0" applyNumberFormat="1" applyFont="1" applyBorder="1" applyAlignment="1">
      <alignment vertical="center"/>
    </xf>
    <xf numFmtId="38" fontId="11" fillId="0" borderId="26" xfId="0" applyNumberFormat="1" applyFont="1" applyBorder="1" applyAlignment="1">
      <alignment vertical="center"/>
    </xf>
    <xf numFmtId="38" fontId="11" fillId="0" borderId="17" xfId="0" applyNumberFormat="1" applyFont="1" applyBorder="1" applyAlignment="1">
      <alignment vertical="center"/>
    </xf>
    <xf numFmtId="38" fontId="11" fillId="0" borderId="27" xfId="0" applyNumberFormat="1" applyFont="1" applyBorder="1" applyAlignment="1">
      <alignment vertical="center"/>
    </xf>
    <xf numFmtId="0" fontId="11" fillId="0" borderId="28" xfId="0" applyFont="1" applyBorder="1" applyAlignment="1">
      <alignment horizontal="center" vertical="center"/>
    </xf>
    <xf numFmtId="38" fontId="11" fillId="0" borderId="29" xfId="0" applyNumberFormat="1" applyFont="1" applyBorder="1" applyAlignment="1">
      <alignment vertical="center"/>
    </xf>
    <xf numFmtId="38" fontId="11" fillId="0" borderId="30" xfId="0" applyNumberFormat="1" applyFont="1" applyBorder="1" applyAlignment="1">
      <alignment vertical="center"/>
    </xf>
    <xf numFmtId="0" fontId="7" fillId="0" borderId="0" xfId="0" applyFont="1" applyFill="1" applyBorder="1" applyAlignment="1">
      <alignment horizontal="distributed" vertical="center"/>
    </xf>
    <xf numFmtId="178" fontId="7" fillId="0" borderId="0" xfId="0" applyNumberFormat="1" applyFont="1" applyFill="1" applyBorder="1" applyAlignment="1">
      <alignment vertical="center"/>
    </xf>
    <xf numFmtId="179" fontId="7" fillId="0" borderId="0" xfId="1" applyNumberFormat="1" applyFont="1" applyFill="1" applyBorder="1" applyAlignment="1">
      <alignment vertical="center" wrapText="1"/>
    </xf>
    <xf numFmtId="38" fontId="0" fillId="0" borderId="0" xfId="2" applyFont="1" applyBorder="1"/>
    <xf numFmtId="38" fontId="5" fillId="0" borderId="32" xfId="2" applyFont="1" applyBorder="1" applyAlignment="1">
      <alignment vertical="center"/>
    </xf>
    <xf numFmtId="0" fontId="0" fillId="0" borderId="0" xfId="0" applyAlignment="1">
      <alignment vertical="top"/>
    </xf>
    <xf numFmtId="0" fontId="4" fillId="3" borderId="33" xfId="0" applyFont="1" applyFill="1" applyBorder="1" applyAlignment="1">
      <alignment vertical="center"/>
    </xf>
    <xf numFmtId="38" fontId="4" fillId="3" borderId="33" xfId="2" applyFont="1" applyFill="1" applyBorder="1" applyAlignment="1">
      <alignment horizontal="center" vertical="center"/>
    </xf>
    <xf numFmtId="38" fontId="1" fillId="3" borderId="22" xfId="2" applyFont="1" applyFill="1" applyBorder="1" applyAlignment="1">
      <alignment horizontal="center" vertical="center" wrapText="1"/>
    </xf>
    <xf numFmtId="38" fontId="12" fillId="3" borderId="34" xfId="2" applyFont="1" applyFill="1" applyBorder="1" applyAlignment="1">
      <alignment horizontal="center" vertical="center" wrapText="1"/>
    </xf>
    <xf numFmtId="38" fontId="12" fillId="3" borderId="34" xfId="2" applyFont="1" applyFill="1" applyBorder="1" applyAlignment="1">
      <alignment horizontal="center" vertical="center"/>
    </xf>
    <xf numFmtId="38" fontId="1" fillId="3" borderId="35" xfId="2" applyFont="1" applyFill="1" applyBorder="1" applyAlignment="1">
      <alignment horizontal="center" vertical="center" wrapText="1"/>
    </xf>
    <xf numFmtId="38" fontId="4" fillId="3" borderId="36" xfId="2" applyFont="1" applyFill="1" applyBorder="1" applyAlignment="1">
      <alignment horizontal="center" vertical="center"/>
    </xf>
    <xf numFmtId="0" fontId="4" fillId="3" borderId="0" xfId="0" applyFont="1" applyFill="1" applyBorder="1" applyAlignment="1"/>
    <xf numFmtId="0" fontId="4" fillId="3" borderId="34" xfId="0" applyFont="1" applyFill="1" applyBorder="1" applyAlignment="1"/>
    <xf numFmtId="0" fontId="4" fillId="3" borderId="37" xfId="0" applyFont="1" applyFill="1" applyBorder="1" applyAlignment="1"/>
    <xf numFmtId="0" fontId="4" fillId="3" borderId="34" xfId="0" applyFont="1" applyFill="1" applyBorder="1" applyAlignment="1">
      <alignment horizontal="center" vertical="center"/>
    </xf>
    <xf numFmtId="0" fontId="4" fillId="3" borderId="34" xfId="0" applyFont="1" applyFill="1" applyBorder="1" applyAlignment="1">
      <alignment vertical="top"/>
    </xf>
    <xf numFmtId="38" fontId="1" fillId="3" borderId="45" xfId="2" applyFont="1" applyFill="1" applyBorder="1" applyAlignment="1">
      <alignment horizontal="center" vertical="center" wrapText="1"/>
    </xf>
    <xf numFmtId="38" fontId="1" fillId="3" borderId="46" xfId="2" applyFont="1" applyFill="1" applyBorder="1" applyAlignment="1">
      <alignment horizontal="center" vertical="center" wrapText="1"/>
    </xf>
    <xf numFmtId="38" fontId="1" fillId="3" borderId="17" xfId="2" applyFont="1" applyFill="1" applyBorder="1" applyAlignment="1">
      <alignment horizontal="center" vertical="center" wrapText="1"/>
    </xf>
    <xf numFmtId="38" fontId="6" fillId="3" borderId="12" xfId="2" applyFont="1" applyFill="1" applyBorder="1" applyAlignment="1">
      <alignment horizontal="left" vertical="center" wrapText="1"/>
    </xf>
    <xf numFmtId="0" fontId="30" fillId="0" borderId="0" xfId="0" applyFont="1"/>
    <xf numFmtId="0" fontId="5" fillId="0" borderId="47" xfId="0" applyFont="1" applyFill="1" applyBorder="1" applyAlignment="1">
      <alignment vertical="center"/>
    </xf>
    <xf numFmtId="0" fontId="0" fillId="0" borderId="0" xfId="0" applyAlignment="1">
      <alignment vertical="center"/>
    </xf>
    <xf numFmtId="0" fontId="21" fillId="4" borderId="0" xfId="0" applyFont="1" applyFill="1" applyAlignment="1">
      <alignment vertical="center"/>
    </xf>
    <xf numFmtId="0" fontId="22" fillId="4" borderId="0" xfId="0" applyFont="1" applyFill="1" applyAlignment="1">
      <alignment horizontal="center" vertical="center"/>
    </xf>
    <xf numFmtId="0" fontId="22" fillId="4" borderId="0" xfId="0" applyFont="1" applyFill="1" applyBorder="1" applyAlignment="1">
      <alignment vertical="center"/>
    </xf>
    <xf numFmtId="0" fontId="22" fillId="4" borderId="0" xfId="0" applyFont="1" applyFill="1" applyAlignment="1">
      <alignment vertical="center"/>
    </xf>
    <xf numFmtId="0" fontId="4" fillId="3" borderId="34" xfId="0" applyFont="1" applyFill="1" applyBorder="1" applyAlignment="1">
      <alignment horizontal="left" vertical="center"/>
    </xf>
    <xf numFmtId="38" fontId="5" fillId="3" borderId="48" xfId="2" applyFont="1" applyFill="1" applyBorder="1" applyAlignment="1">
      <alignment horizontal="center" vertical="center" wrapText="1"/>
    </xf>
    <xf numFmtId="0" fontId="22" fillId="0" borderId="0" xfId="0" applyFont="1" applyFill="1" applyBorder="1" applyAlignment="1">
      <alignment horizontal="right" vertical="center" wrapText="1"/>
    </xf>
    <xf numFmtId="0" fontId="22" fillId="0" borderId="0" xfId="0" applyFont="1" applyFill="1" applyBorder="1" applyAlignment="1">
      <alignment horizontal="left" vertical="center" wrapText="1"/>
    </xf>
    <xf numFmtId="0" fontId="22" fillId="0" borderId="0" xfId="0" applyFont="1" applyFill="1" applyBorder="1" applyAlignment="1">
      <alignment vertical="center"/>
    </xf>
    <xf numFmtId="38" fontId="22" fillId="0" borderId="0" xfId="2" applyFont="1" applyFill="1" applyBorder="1" applyAlignment="1">
      <alignment horizontal="center" vertical="center" shrinkToFit="1"/>
    </xf>
    <xf numFmtId="181" fontId="22" fillId="0" borderId="0" xfId="0" applyNumberFormat="1" applyFont="1" applyFill="1" applyBorder="1" applyAlignment="1">
      <alignment horizontal="center" vertical="center" shrinkToFit="1"/>
    </xf>
    <xf numFmtId="181" fontId="22" fillId="0" borderId="0" xfId="0" applyNumberFormat="1" applyFont="1" applyFill="1" applyBorder="1" applyAlignment="1">
      <alignment horizontal="center" vertical="center" wrapText="1" shrinkToFit="1"/>
    </xf>
    <xf numFmtId="38" fontId="8" fillId="3" borderId="49" xfId="2" applyFont="1" applyFill="1" applyBorder="1" applyAlignment="1">
      <alignment vertical="center"/>
    </xf>
    <xf numFmtId="38" fontId="8" fillId="3" borderId="50" xfId="2" applyFont="1" applyFill="1" applyBorder="1" applyAlignment="1">
      <alignment vertical="center"/>
    </xf>
    <xf numFmtId="0" fontId="0" fillId="0" borderId="0" xfId="0" applyAlignment="1">
      <alignment horizontal="left"/>
    </xf>
    <xf numFmtId="38" fontId="6" fillId="3" borderId="22" xfId="2" applyFont="1" applyFill="1" applyBorder="1" applyAlignment="1">
      <alignment vertical="top" wrapText="1"/>
    </xf>
    <xf numFmtId="38" fontId="6" fillId="3" borderId="17" xfId="2" applyFont="1" applyFill="1" applyBorder="1" applyAlignment="1">
      <alignment vertical="top" wrapText="1"/>
    </xf>
    <xf numFmtId="38" fontId="6" fillId="3" borderId="35" xfId="2" applyFont="1" applyFill="1" applyBorder="1" applyAlignment="1">
      <alignment vertical="top" wrapText="1"/>
    </xf>
    <xf numFmtId="0" fontId="4" fillId="3" borderId="51" xfId="0" applyFont="1" applyFill="1" applyBorder="1" applyAlignment="1"/>
    <xf numFmtId="38" fontId="1" fillId="3" borderId="52" xfId="2" applyFont="1" applyFill="1" applyBorder="1" applyAlignment="1">
      <alignment horizontal="center" vertical="top" wrapText="1"/>
    </xf>
    <xf numFmtId="38" fontId="1" fillId="3" borderId="53" xfId="2" applyFont="1" applyFill="1" applyBorder="1" applyAlignment="1">
      <alignment horizontal="center" vertical="top" wrapText="1"/>
    </xf>
    <xf numFmtId="38" fontId="1" fillId="3" borderId="22" xfId="2" applyFont="1" applyFill="1" applyBorder="1" applyAlignment="1">
      <alignment horizontal="center" vertical="center" wrapText="1"/>
    </xf>
    <xf numFmtId="38" fontId="4" fillId="3" borderId="54" xfId="2" applyFont="1" applyFill="1" applyBorder="1" applyAlignment="1">
      <alignment horizontal="center" vertical="center"/>
    </xf>
    <xf numFmtId="0" fontId="31" fillId="5" borderId="0" xfId="0" applyFont="1" applyFill="1" applyAlignment="1">
      <alignment vertical="top"/>
    </xf>
    <xf numFmtId="0" fontId="31" fillId="4" borderId="0" xfId="0" applyFont="1" applyFill="1" applyAlignment="1">
      <alignment vertical="top"/>
    </xf>
    <xf numFmtId="0" fontId="24" fillId="4" borderId="0" xfId="0" applyFont="1" applyFill="1" applyAlignment="1">
      <alignment horizontal="left" vertical="center"/>
    </xf>
    <xf numFmtId="0" fontId="21" fillId="4" borderId="0" xfId="0" applyFont="1" applyFill="1" applyAlignment="1">
      <alignment horizontal="left" vertical="center" wrapText="1"/>
    </xf>
    <xf numFmtId="38" fontId="21" fillId="4" borderId="0" xfId="2" applyFont="1" applyFill="1" applyBorder="1" applyAlignment="1">
      <alignment horizontal="center" vertical="center" shrinkToFit="1"/>
    </xf>
    <xf numFmtId="181" fontId="23" fillId="4" borderId="0" xfId="0" applyNumberFormat="1" applyFont="1" applyFill="1" applyBorder="1" applyAlignment="1">
      <alignment horizontal="center" vertical="center" shrinkToFit="1"/>
    </xf>
    <xf numFmtId="0" fontId="21" fillId="0" borderId="0" xfId="0" applyFont="1" applyFill="1" applyAlignment="1">
      <alignment vertical="center"/>
    </xf>
    <xf numFmtId="0" fontId="21" fillId="4" borderId="0" xfId="0" applyFont="1" applyFill="1" applyAlignment="1">
      <alignment horizontal="right" vertical="center" wrapText="1"/>
    </xf>
    <xf numFmtId="0" fontId="21" fillId="4" borderId="0" xfId="0" applyFont="1" applyFill="1" applyBorder="1" applyAlignment="1">
      <alignment vertical="center"/>
    </xf>
    <xf numFmtId="0" fontId="32" fillId="4" borderId="0" xfId="0" applyFont="1" applyFill="1" applyBorder="1" applyAlignment="1">
      <alignment horizontal="right" vertical="center" wrapText="1"/>
    </xf>
    <xf numFmtId="0" fontId="33" fillId="4" borderId="0" xfId="0" applyFont="1" applyFill="1" applyBorder="1" applyAlignment="1">
      <alignment vertical="center"/>
    </xf>
    <xf numFmtId="0" fontId="33" fillId="0" borderId="0" xfId="0" applyFont="1" applyFill="1" applyBorder="1" applyAlignment="1">
      <alignment horizontal="right" vertical="center"/>
    </xf>
    <xf numFmtId="0" fontId="32" fillId="4" borderId="0" xfId="0" applyFont="1" applyFill="1" applyAlignment="1">
      <alignment horizontal="right" vertical="center" wrapText="1"/>
    </xf>
    <xf numFmtId="38" fontId="34" fillId="6" borderId="2" xfId="0" applyNumberFormat="1" applyFont="1" applyFill="1" applyBorder="1" applyAlignment="1">
      <alignment horizontal="right" vertical="center"/>
    </xf>
    <xf numFmtId="38" fontId="35" fillId="4" borderId="9" xfId="0" applyNumberFormat="1" applyFont="1" applyFill="1" applyBorder="1" applyAlignment="1">
      <alignment horizontal="center" vertical="center"/>
    </xf>
    <xf numFmtId="176" fontId="34" fillId="4" borderId="10" xfId="1" applyNumberFormat="1" applyFont="1" applyFill="1" applyBorder="1" applyAlignment="1">
      <alignment horizontal="center" vertical="center"/>
    </xf>
    <xf numFmtId="0" fontId="36" fillId="0" borderId="0" xfId="0" applyFont="1" applyFill="1" applyAlignment="1">
      <alignment vertical="center"/>
    </xf>
    <xf numFmtId="0" fontId="33" fillId="0" borderId="0" xfId="0" applyFont="1" applyFill="1" applyAlignment="1">
      <alignment horizontal="left" vertical="center" wrapText="1"/>
    </xf>
    <xf numFmtId="0" fontId="33" fillId="0" borderId="0" xfId="0" applyFont="1" applyFill="1" applyAlignment="1">
      <alignment vertical="center"/>
    </xf>
    <xf numFmtId="0" fontId="33" fillId="4" borderId="0" xfId="0" applyFont="1" applyFill="1" applyAlignment="1">
      <alignment vertical="center"/>
    </xf>
    <xf numFmtId="38" fontId="33" fillId="4" borderId="0" xfId="2" applyFont="1" applyFill="1" applyBorder="1" applyAlignment="1">
      <alignment horizontal="center" vertical="center" shrinkToFit="1"/>
    </xf>
    <xf numFmtId="181" fontId="37" fillId="4" borderId="0" xfId="0" applyNumberFormat="1" applyFont="1" applyFill="1" applyBorder="1" applyAlignment="1">
      <alignment horizontal="center" vertical="center" shrinkToFit="1"/>
    </xf>
    <xf numFmtId="0" fontId="38" fillId="6" borderId="55" xfId="0" applyFont="1" applyFill="1" applyBorder="1" applyAlignment="1">
      <alignment horizontal="center" vertical="center"/>
    </xf>
    <xf numFmtId="38" fontId="38" fillId="6" borderId="56" xfId="0" applyNumberFormat="1" applyFont="1" applyFill="1" applyBorder="1" applyAlignment="1">
      <alignment horizontal="right" vertical="center"/>
    </xf>
    <xf numFmtId="38" fontId="38" fillId="6" borderId="57" xfId="0" applyNumberFormat="1" applyFont="1" applyFill="1" applyBorder="1" applyAlignment="1">
      <alignment vertical="center"/>
    </xf>
    <xf numFmtId="181" fontId="38" fillId="6" borderId="58" xfId="0" applyNumberFormat="1" applyFont="1" applyFill="1" applyBorder="1" applyAlignment="1">
      <alignment horizontal="right" vertical="center"/>
    </xf>
    <xf numFmtId="181" fontId="38" fillId="6" borderId="59" xfId="0" applyNumberFormat="1" applyFont="1" applyFill="1" applyBorder="1" applyAlignment="1">
      <alignment vertical="center"/>
    </xf>
    <xf numFmtId="0" fontId="38" fillId="6" borderId="59" xfId="0" applyFont="1" applyFill="1" applyBorder="1" applyAlignment="1">
      <alignment horizontal="center" vertical="center"/>
    </xf>
    <xf numFmtId="0" fontId="32" fillId="0" borderId="60" xfId="0" applyFont="1" applyFill="1" applyBorder="1" applyAlignment="1">
      <alignment vertical="center" wrapText="1"/>
    </xf>
    <xf numFmtId="180" fontId="32" fillId="0" borderId="61" xfId="2" applyNumberFormat="1" applyFont="1" applyFill="1" applyBorder="1" applyAlignment="1">
      <alignment horizontal="center" vertical="center" shrinkToFit="1"/>
    </xf>
    <xf numFmtId="180" fontId="32" fillId="0" borderId="62" xfId="2" applyNumberFormat="1" applyFont="1" applyFill="1" applyBorder="1" applyAlignment="1">
      <alignment horizontal="center" vertical="center" shrinkToFit="1"/>
    </xf>
    <xf numFmtId="181" fontId="32" fillId="0" borderId="63" xfId="0" applyNumberFormat="1" applyFont="1" applyFill="1" applyBorder="1" applyAlignment="1">
      <alignment horizontal="center" vertical="center" wrapText="1" shrinkToFit="1"/>
    </xf>
    <xf numFmtId="0" fontId="32" fillId="0" borderId="64" xfId="0" applyFont="1" applyFill="1" applyBorder="1" applyAlignment="1">
      <alignment vertical="center" wrapText="1"/>
    </xf>
    <xf numFmtId="180" fontId="32" fillId="0" borderId="65" xfId="2" applyNumberFormat="1" applyFont="1" applyFill="1" applyBorder="1" applyAlignment="1">
      <alignment horizontal="center" vertical="center" shrinkToFit="1"/>
    </xf>
    <xf numFmtId="181" fontId="32" fillId="0" borderId="66" xfId="0" applyNumberFormat="1" applyFont="1" applyFill="1" applyBorder="1" applyAlignment="1">
      <alignment horizontal="center" vertical="center" shrinkToFit="1"/>
    </xf>
    <xf numFmtId="180" fontId="32" fillId="0" borderId="67" xfId="2" applyNumberFormat="1" applyFont="1" applyFill="1" applyBorder="1" applyAlignment="1">
      <alignment horizontal="center" vertical="center" shrinkToFit="1"/>
    </xf>
    <xf numFmtId="181" fontId="32" fillId="0" borderId="68" xfId="0" applyNumberFormat="1" applyFont="1" applyFill="1" applyBorder="1" applyAlignment="1">
      <alignment horizontal="center" vertical="center" shrinkToFit="1"/>
    </xf>
    <xf numFmtId="181" fontId="32" fillId="0" borderId="68" xfId="0" applyNumberFormat="1" applyFont="1" applyFill="1" applyBorder="1" applyAlignment="1">
      <alignment horizontal="center" vertical="center" wrapText="1" shrinkToFit="1"/>
    </xf>
    <xf numFmtId="0" fontId="32" fillId="0" borderId="69" xfId="0" applyFont="1" applyFill="1" applyBorder="1" applyAlignment="1">
      <alignment vertical="center" wrapText="1"/>
    </xf>
    <xf numFmtId="180" fontId="32" fillId="0" borderId="70" xfId="2" applyNumberFormat="1" applyFont="1" applyFill="1" applyBorder="1" applyAlignment="1">
      <alignment horizontal="center" vertical="center" shrinkToFit="1"/>
    </xf>
    <xf numFmtId="181" fontId="32" fillId="0" borderId="71" xfId="0" applyNumberFormat="1" applyFont="1" applyFill="1" applyBorder="1" applyAlignment="1">
      <alignment horizontal="center" vertical="center" shrinkToFit="1"/>
    </xf>
    <xf numFmtId="180" fontId="32" fillId="0" borderId="72" xfId="2" applyNumberFormat="1" applyFont="1" applyFill="1" applyBorder="1" applyAlignment="1">
      <alignment horizontal="center" vertical="center" shrinkToFit="1"/>
    </xf>
    <xf numFmtId="181" fontId="32" fillId="0" borderId="73" xfId="0" applyNumberFormat="1" applyFont="1" applyFill="1" applyBorder="1" applyAlignment="1">
      <alignment horizontal="center" vertical="center" shrinkToFit="1"/>
    </xf>
    <xf numFmtId="181" fontId="32" fillId="0" borderId="74" xfId="0" applyNumberFormat="1" applyFont="1" applyFill="1" applyBorder="1" applyAlignment="1">
      <alignment horizontal="center" vertical="center" wrapText="1" shrinkToFit="1"/>
    </xf>
    <xf numFmtId="181" fontId="32" fillId="0" borderId="75" xfId="0" applyNumberFormat="1" applyFont="1" applyFill="1" applyBorder="1" applyAlignment="1">
      <alignment horizontal="center" vertical="center" wrapText="1" shrinkToFit="1"/>
    </xf>
    <xf numFmtId="0" fontId="32" fillId="0" borderId="76" xfId="0" applyFont="1" applyFill="1" applyBorder="1" applyAlignment="1">
      <alignment horizontal="left" vertical="center" wrapText="1"/>
    </xf>
    <xf numFmtId="180" fontId="32" fillId="0" borderId="77" xfId="2" applyNumberFormat="1" applyFont="1" applyFill="1" applyBorder="1" applyAlignment="1">
      <alignment horizontal="center" vertical="center" shrinkToFit="1"/>
    </xf>
    <xf numFmtId="181" fontId="32" fillId="0" borderId="78" xfId="0" applyNumberFormat="1" applyFont="1" applyFill="1" applyBorder="1" applyAlignment="1">
      <alignment horizontal="center" vertical="center" shrinkToFit="1"/>
    </xf>
    <xf numFmtId="180" fontId="32" fillId="0" borderId="79" xfId="2" applyNumberFormat="1" applyFont="1" applyFill="1" applyBorder="1" applyAlignment="1">
      <alignment horizontal="center" vertical="center" shrinkToFit="1"/>
    </xf>
    <xf numFmtId="181" fontId="32" fillId="0" borderId="80" xfId="0" applyNumberFormat="1" applyFont="1" applyFill="1" applyBorder="1" applyAlignment="1">
      <alignment horizontal="center" vertical="center" shrinkToFit="1"/>
    </xf>
    <xf numFmtId="181" fontId="32" fillId="0" borderId="80" xfId="0" applyNumberFormat="1" applyFont="1" applyFill="1" applyBorder="1" applyAlignment="1">
      <alignment horizontal="center" vertical="center" wrapText="1" shrinkToFit="1"/>
    </xf>
    <xf numFmtId="0" fontId="32" fillId="0" borderId="81" xfId="0" applyFont="1" applyFill="1" applyBorder="1" applyAlignment="1">
      <alignment vertical="center" wrapText="1"/>
    </xf>
    <xf numFmtId="180" fontId="32" fillId="0" borderId="82" xfId="2" applyNumberFormat="1" applyFont="1" applyFill="1" applyBorder="1" applyAlignment="1">
      <alignment horizontal="center" vertical="center" shrinkToFit="1"/>
    </xf>
    <xf numFmtId="181" fontId="32" fillId="0" borderId="83" xfId="0" applyNumberFormat="1" applyFont="1" applyFill="1" applyBorder="1" applyAlignment="1">
      <alignment horizontal="center" vertical="center" wrapText="1" shrinkToFit="1"/>
    </xf>
    <xf numFmtId="180" fontId="32" fillId="0" borderId="84" xfId="2" applyNumberFormat="1" applyFont="1" applyFill="1" applyBorder="1" applyAlignment="1">
      <alignment horizontal="center" vertical="center" shrinkToFit="1"/>
    </xf>
    <xf numFmtId="181" fontId="32" fillId="0" borderId="85" xfId="0" applyNumberFormat="1" applyFont="1" applyFill="1" applyBorder="1" applyAlignment="1">
      <alignment horizontal="center" vertical="center" wrapText="1" shrinkToFit="1"/>
    </xf>
    <xf numFmtId="181" fontId="32" fillId="0" borderId="78" xfId="0" applyNumberFormat="1" applyFont="1" applyFill="1" applyBorder="1" applyAlignment="1">
      <alignment horizontal="center" vertical="center" wrapText="1" shrinkToFit="1"/>
    </xf>
    <xf numFmtId="49" fontId="32" fillId="0" borderId="83" xfId="0" applyNumberFormat="1" applyFont="1" applyFill="1" applyBorder="1" applyAlignment="1">
      <alignment horizontal="center" vertical="center" wrapText="1" shrinkToFit="1"/>
    </xf>
    <xf numFmtId="49" fontId="32" fillId="0" borderId="85" xfId="0" applyNumberFormat="1" applyFont="1" applyFill="1" applyBorder="1" applyAlignment="1">
      <alignment horizontal="center" vertical="center" wrapText="1" shrinkToFit="1"/>
    </xf>
    <xf numFmtId="49" fontId="32" fillId="0" borderId="78" xfId="0" applyNumberFormat="1" applyFont="1" applyFill="1" applyBorder="1" applyAlignment="1">
      <alignment horizontal="center" vertical="center" wrapText="1" shrinkToFit="1"/>
    </xf>
    <xf numFmtId="49" fontId="32" fillId="0" borderId="80" xfId="0" applyNumberFormat="1" applyFont="1" applyFill="1" applyBorder="1" applyAlignment="1">
      <alignment horizontal="center" vertical="center" wrapText="1" shrinkToFit="1"/>
    </xf>
    <xf numFmtId="0" fontId="32" fillId="0" borderId="86" xfId="0" applyFont="1" applyFill="1" applyBorder="1" applyAlignment="1">
      <alignment horizontal="center" vertical="center" wrapText="1"/>
    </xf>
    <xf numFmtId="0" fontId="32" fillId="0" borderId="49" xfId="0" applyFont="1" applyFill="1" applyBorder="1" applyAlignment="1">
      <alignment vertical="center" wrapText="1"/>
    </xf>
    <xf numFmtId="180" fontId="32" fillId="0" borderId="14" xfId="2" applyNumberFormat="1" applyFont="1" applyFill="1" applyBorder="1" applyAlignment="1">
      <alignment horizontal="center" vertical="center" shrinkToFit="1"/>
    </xf>
    <xf numFmtId="49" fontId="32" fillId="0" borderId="49" xfId="0" applyNumberFormat="1" applyFont="1" applyFill="1" applyBorder="1" applyAlignment="1">
      <alignment horizontal="center" vertical="center" wrapText="1" shrinkToFit="1"/>
    </xf>
    <xf numFmtId="180" fontId="32" fillId="0" borderId="12" xfId="2" applyNumberFormat="1" applyFont="1" applyFill="1" applyBorder="1" applyAlignment="1">
      <alignment horizontal="center" vertical="center" shrinkToFit="1"/>
    </xf>
    <xf numFmtId="49" fontId="32" fillId="0" borderId="87" xfId="0" applyNumberFormat="1" applyFont="1" applyFill="1" applyBorder="1" applyAlignment="1">
      <alignment horizontal="center" vertical="center" wrapText="1" shrinkToFit="1"/>
    </xf>
    <xf numFmtId="181" fontId="22" fillId="4" borderId="0" xfId="0" applyNumberFormat="1" applyFont="1" applyFill="1" applyAlignment="1">
      <alignment vertical="center"/>
    </xf>
    <xf numFmtId="0" fontId="32" fillId="0" borderId="88" xfId="0" applyFont="1" applyFill="1" applyBorder="1" applyAlignment="1">
      <alignment horizontal="center" vertical="center" wrapText="1"/>
    </xf>
    <xf numFmtId="0" fontId="32" fillId="0" borderId="89" xfId="0" applyFont="1" applyFill="1" applyBorder="1" applyAlignment="1">
      <alignment vertical="center" wrapText="1"/>
    </xf>
    <xf numFmtId="180" fontId="32" fillId="0" borderId="46" xfId="2" applyNumberFormat="1" applyFont="1" applyFill="1" applyBorder="1" applyAlignment="1">
      <alignment horizontal="center" vertical="center" shrinkToFit="1"/>
    </xf>
    <xf numFmtId="49" fontId="32" fillId="0" borderId="90" xfId="0" applyNumberFormat="1" applyFont="1" applyFill="1" applyBorder="1" applyAlignment="1">
      <alignment horizontal="center" vertical="center" wrapText="1" shrinkToFit="1"/>
    </xf>
    <xf numFmtId="180" fontId="32" fillId="0" borderId="22" xfId="2" applyNumberFormat="1" applyFont="1" applyFill="1" applyBorder="1" applyAlignment="1">
      <alignment horizontal="center" vertical="center" shrinkToFit="1"/>
    </xf>
    <xf numFmtId="49" fontId="32" fillId="0" borderId="74" xfId="0" applyNumberFormat="1" applyFont="1" applyFill="1" applyBorder="1" applyAlignment="1">
      <alignment horizontal="center" vertical="center" wrapText="1" shrinkToFit="1"/>
    </xf>
    <xf numFmtId="49" fontId="32" fillId="0" borderId="91" xfId="0" applyNumberFormat="1" applyFont="1" applyFill="1" applyBorder="1" applyAlignment="1">
      <alignment horizontal="center" vertical="center" wrapText="1" shrinkToFit="1"/>
    </xf>
    <xf numFmtId="0" fontId="32" fillId="0" borderId="92" xfId="0" applyFont="1" applyFill="1" applyBorder="1" applyAlignment="1">
      <alignment horizontal="center" vertical="center" wrapText="1"/>
    </xf>
    <xf numFmtId="0" fontId="32" fillId="0" borderId="93" xfId="0" applyFont="1" applyFill="1" applyBorder="1" applyAlignment="1">
      <alignment horizontal="left" vertical="center" wrapText="1"/>
    </xf>
    <xf numFmtId="0" fontId="32" fillId="0" borderId="93" xfId="0" applyNumberFormat="1" applyFont="1" applyFill="1" applyBorder="1" applyAlignment="1">
      <alignment horizontal="left" vertical="center" wrapText="1"/>
    </xf>
    <xf numFmtId="181" fontId="32" fillId="0" borderId="93" xfId="0" applyNumberFormat="1" applyFont="1" applyFill="1" applyBorder="1" applyAlignment="1">
      <alignment horizontal="center" vertical="center" shrinkToFit="1"/>
    </xf>
    <xf numFmtId="181" fontId="32" fillId="0" borderId="94" xfId="0" applyNumberFormat="1" applyFont="1" applyFill="1" applyBorder="1" applyAlignment="1">
      <alignment horizontal="center" vertical="center" shrinkToFit="1"/>
    </xf>
    <xf numFmtId="181" fontId="32" fillId="0" borderId="94" xfId="0" applyNumberFormat="1" applyFont="1" applyFill="1" applyBorder="1" applyAlignment="1">
      <alignment horizontal="center" vertical="center" wrapText="1" shrinkToFit="1"/>
    </xf>
    <xf numFmtId="0" fontId="32" fillId="0" borderId="49" xfId="0" applyFont="1" applyFill="1" applyBorder="1" applyAlignment="1">
      <alignment horizontal="left" vertical="center" wrapText="1"/>
    </xf>
    <xf numFmtId="181" fontId="32" fillId="0" borderId="49" xfId="0" applyNumberFormat="1" applyFont="1" applyFill="1" applyBorder="1" applyAlignment="1">
      <alignment horizontal="center" vertical="center" shrinkToFit="1"/>
    </xf>
    <xf numFmtId="181" fontId="32" fillId="0" borderId="87" xfId="0" applyNumberFormat="1" applyFont="1" applyFill="1" applyBorder="1" applyAlignment="1">
      <alignment horizontal="center" vertical="center" shrinkToFit="1"/>
    </xf>
    <xf numFmtId="181" fontId="32" fillId="0" borderId="87" xfId="0" applyNumberFormat="1" applyFont="1" applyFill="1" applyBorder="1" applyAlignment="1">
      <alignment horizontal="center" vertical="center" wrapText="1" shrinkToFit="1"/>
    </xf>
    <xf numFmtId="0" fontId="32" fillId="0" borderId="95" xfId="0" applyFont="1" applyFill="1" applyBorder="1" applyAlignment="1">
      <alignment horizontal="center" vertical="center" wrapText="1"/>
    </xf>
    <xf numFmtId="0" fontId="32" fillId="0" borderId="90" xfId="0" applyFont="1" applyFill="1" applyBorder="1" applyAlignment="1">
      <alignment horizontal="left" vertical="center" wrapText="1"/>
    </xf>
    <xf numFmtId="0" fontId="32" fillId="0" borderId="90" xfId="0" applyFont="1" applyFill="1" applyBorder="1" applyAlignment="1">
      <alignment vertical="center" wrapText="1"/>
    </xf>
    <xf numFmtId="180" fontId="32" fillId="0" borderId="96" xfId="2" applyNumberFormat="1" applyFont="1" applyFill="1" applyBorder="1" applyAlignment="1">
      <alignment horizontal="center" vertical="center" shrinkToFit="1"/>
    </xf>
    <xf numFmtId="180" fontId="32" fillId="0" borderId="48" xfId="2" applyNumberFormat="1" applyFont="1" applyFill="1" applyBorder="1" applyAlignment="1">
      <alignment horizontal="center" vertical="center" shrinkToFit="1"/>
    </xf>
    <xf numFmtId="0" fontId="36" fillId="0" borderId="0" xfId="0" applyFont="1" applyFill="1" applyBorder="1" applyAlignment="1">
      <alignment vertical="center"/>
    </xf>
    <xf numFmtId="0" fontId="32" fillId="0" borderId="0" xfId="0" applyFont="1" applyFill="1" applyAlignment="1">
      <alignment horizontal="left" vertical="center"/>
    </xf>
    <xf numFmtId="0" fontId="32" fillId="0" borderId="0" xfId="0" applyFont="1" applyFill="1" applyAlignment="1">
      <alignment vertical="center"/>
    </xf>
    <xf numFmtId="38" fontId="32" fillId="0" borderId="0" xfId="2" applyFont="1" applyFill="1" applyBorder="1" applyAlignment="1">
      <alignment horizontal="center" vertical="center" shrinkToFit="1"/>
    </xf>
    <xf numFmtId="181" fontId="32" fillId="0" borderId="0" xfId="0" applyNumberFormat="1" applyFont="1" applyFill="1" applyBorder="1" applyAlignment="1">
      <alignment horizontal="center" vertical="center" shrinkToFit="1"/>
    </xf>
    <xf numFmtId="181" fontId="32" fillId="0" borderId="0" xfId="0" applyNumberFormat="1" applyFont="1" applyFill="1" applyBorder="1" applyAlignment="1">
      <alignment horizontal="center" vertical="center" wrapText="1" shrinkToFit="1"/>
    </xf>
    <xf numFmtId="181" fontId="38" fillId="6" borderId="56" xfId="0" applyNumberFormat="1" applyFont="1" applyFill="1" applyBorder="1" applyAlignment="1">
      <alignment horizontal="right" vertical="center"/>
    </xf>
    <xf numFmtId="181" fontId="38" fillId="6" borderId="57" xfId="0" applyNumberFormat="1" applyFont="1" applyFill="1" applyBorder="1" applyAlignment="1">
      <alignment horizontal="left" vertical="center"/>
    </xf>
    <xf numFmtId="0" fontId="32" fillId="0" borderId="60" xfId="0" applyFont="1" applyFill="1" applyBorder="1" applyAlignment="1">
      <alignment horizontal="left" vertical="center" wrapText="1"/>
    </xf>
    <xf numFmtId="0" fontId="32" fillId="0" borderId="63" xfId="0" applyFont="1" applyFill="1" applyBorder="1" applyAlignment="1">
      <alignment horizontal="center" vertical="center"/>
    </xf>
    <xf numFmtId="0" fontId="32" fillId="0" borderId="64" xfId="0" applyFont="1" applyFill="1" applyBorder="1" applyAlignment="1">
      <alignment horizontal="left" vertical="center" wrapText="1"/>
    </xf>
    <xf numFmtId="0" fontId="32" fillId="0" borderId="68" xfId="0" applyFont="1" applyFill="1" applyBorder="1" applyAlignment="1">
      <alignment horizontal="center" vertical="center"/>
    </xf>
    <xf numFmtId="0" fontId="32" fillId="0" borderId="80" xfId="0" applyFont="1" applyFill="1" applyBorder="1" applyAlignment="1">
      <alignment horizontal="center" vertical="center"/>
    </xf>
    <xf numFmtId="0" fontId="0" fillId="0" borderId="90" xfId="0" applyFill="1" applyBorder="1" applyAlignment="1">
      <alignment horizontal="left" vertical="center"/>
    </xf>
    <xf numFmtId="0" fontId="0" fillId="0" borderId="90" xfId="0" applyFill="1" applyBorder="1" applyAlignment="1">
      <alignment horizontal="left"/>
    </xf>
    <xf numFmtId="181" fontId="32" fillId="0" borderId="89" xfId="0" applyNumberFormat="1" applyFont="1" applyFill="1" applyBorder="1" applyAlignment="1">
      <alignment horizontal="center" vertical="center" shrinkToFit="1"/>
    </xf>
    <xf numFmtId="181" fontId="32" fillId="0" borderId="91" xfId="0" applyNumberFormat="1" applyFont="1" applyFill="1" applyBorder="1" applyAlignment="1">
      <alignment horizontal="center" vertical="center" shrinkToFit="1"/>
    </xf>
    <xf numFmtId="181" fontId="32" fillId="0" borderId="91" xfId="0" applyNumberFormat="1" applyFont="1" applyFill="1" applyBorder="1" applyAlignment="1">
      <alignment horizontal="center" vertical="center" wrapText="1" shrinkToFit="1"/>
    </xf>
    <xf numFmtId="180" fontId="32" fillId="0" borderId="97" xfId="2" applyNumberFormat="1" applyFont="1" applyFill="1" applyBorder="1" applyAlignment="1">
      <alignment horizontal="center" vertical="center" shrinkToFit="1"/>
    </xf>
    <xf numFmtId="181" fontId="32" fillId="0" borderId="55" xfId="0" applyNumberFormat="1" applyFont="1" applyFill="1" applyBorder="1" applyAlignment="1">
      <alignment horizontal="center" vertical="center" shrinkToFit="1"/>
    </xf>
    <xf numFmtId="180" fontId="32" fillId="0" borderId="30" xfId="2" applyNumberFormat="1" applyFont="1" applyFill="1" applyBorder="1" applyAlignment="1">
      <alignment horizontal="center" vertical="center" shrinkToFit="1"/>
    </xf>
    <xf numFmtId="181" fontId="32" fillId="0" borderId="59" xfId="0" applyNumberFormat="1" applyFont="1" applyFill="1" applyBorder="1" applyAlignment="1">
      <alignment horizontal="center" vertical="center" wrapText="1" shrinkToFit="1"/>
    </xf>
    <xf numFmtId="0" fontId="38" fillId="7" borderId="98" xfId="0" applyFont="1" applyFill="1" applyBorder="1" applyAlignment="1">
      <alignment vertical="center"/>
    </xf>
    <xf numFmtId="181" fontId="32" fillId="0" borderId="34" xfId="0" applyNumberFormat="1" applyFont="1" applyFill="1" applyBorder="1" applyAlignment="1">
      <alignment horizontal="center" vertical="center" shrinkToFit="1"/>
    </xf>
    <xf numFmtId="181" fontId="32" fillId="0" borderId="99" xfId="0" applyNumberFormat="1" applyFont="1" applyFill="1" applyBorder="1" applyAlignment="1">
      <alignment horizontal="center" vertical="center" wrapText="1" shrinkToFit="1"/>
    </xf>
    <xf numFmtId="181" fontId="32" fillId="0" borderId="100" xfId="0" applyNumberFormat="1" applyFont="1" applyFill="1" applyBorder="1" applyAlignment="1">
      <alignment horizontal="center" vertical="center" wrapText="1" shrinkToFit="1"/>
    </xf>
    <xf numFmtId="0" fontId="32" fillId="7" borderId="34" xfId="0" applyFont="1" applyFill="1" applyBorder="1" applyAlignment="1">
      <alignment horizontal="left" vertical="center"/>
    </xf>
    <xf numFmtId="0" fontId="32" fillId="7" borderId="34" xfId="0" applyFont="1" applyFill="1" applyBorder="1" applyAlignment="1">
      <alignment vertical="center" wrapText="1"/>
    </xf>
    <xf numFmtId="181" fontId="32" fillId="7" borderId="51" xfId="0" applyNumberFormat="1" applyFont="1" applyFill="1" applyBorder="1" applyAlignment="1">
      <alignment horizontal="center" vertical="center" wrapText="1" shrinkToFit="1"/>
    </xf>
    <xf numFmtId="181" fontId="32" fillId="0" borderId="90" xfId="0" applyNumberFormat="1" applyFont="1" applyFill="1" applyBorder="1" applyAlignment="1">
      <alignment horizontal="center" vertical="center" shrinkToFit="1"/>
    </xf>
    <xf numFmtId="181" fontId="32" fillId="0" borderId="74" xfId="0" applyNumberFormat="1" applyFont="1" applyFill="1" applyBorder="1" applyAlignment="1">
      <alignment horizontal="center" vertical="center" shrinkToFit="1"/>
    </xf>
    <xf numFmtId="181" fontId="39" fillId="0" borderId="94" xfId="0" applyNumberFormat="1" applyFont="1" applyFill="1" applyBorder="1" applyAlignment="1">
      <alignment horizontal="center" vertical="center" wrapText="1" shrinkToFit="1"/>
    </xf>
    <xf numFmtId="0" fontId="32" fillId="7" borderId="34" xfId="0" applyFont="1" applyFill="1" applyBorder="1" applyAlignment="1">
      <alignment horizontal="left" vertical="center" wrapText="1"/>
    </xf>
    <xf numFmtId="38" fontId="32" fillId="0" borderId="62" xfId="2" applyFont="1" applyFill="1" applyBorder="1" applyAlignment="1">
      <alignment horizontal="center" vertical="center"/>
    </xf>
    <xf numFmtId="38" fontId="32" fillId="0" borderId="101" xfId="2" applyFont="1" applyFill="1" applyBorder="1" applyAlignment="1">
      <alignment horizontal="center" vertical="center"/>
    </xf>
    <xf numFmtId="38" fontId="32" fillId="0" borderId="78" xfId="2" applyFont="1" applyFill="1" applyBorder="1" applyAlignment="1">
      <alignment horizontal="center" vertical="center"/>
    </xf>
    <xf numFmtId="38" fontId="32" fillId="0" borderId="80" xfId="2" applyFont="1" applyFill="1" applyBorder="1" applyAlignment="1">
      <alignment horizontal="center" vertical="center"/>
    </xf>
    <xf numFmtId="180" fontId="32" fillId="0" borderId="15" xfId="2" applyNumberFormat="1" applyFont="1" applyFill="1" applyBorder="1" applyAlignment="1">
      <alignment horizontal="center" vertical="center" shrinkToFit="1"/>
    </xf>
    <xf numFmtId="180" fontId="32" fillId="0" borderId="102" xfId="2" applyNumberFormat="1" applyFont="1" applyFill="1" applyBorder="1" applyAlignment="1">
      <alignment horizontal="center" vertical="center" shrinkToFit="1"/>
    </xf>
    <xf numFmtId="49" fontId="32" fillId="0" borderId="55" xfId="0" applyNumberFormat="1" applyFont="1" applyFill="1" applyBorder="1" applyAlignment="1">
      <alignment horizontal="center" vertical="center" wrapText="1" shrinkToFit="1"/>
    </xf>
    <xf numFmtId="49" fontId="32" fillId="0" borderId="59" xfId="0" applyNumberFormat="1" applyFont="1" applyFill="1" applyBorder="1" applyAlignment="1">
      <alignment horizontal="center" vertical="center" wrapText="1" shrinkToFit="1"/>
    </xf>
    <xf numFmtId="0" fontId="32" fillId="0" borderId="0" xfId="0" applyFont="1" applyFill="1" applyBorder="1" applyAlignment="1">
      <alignment horizontal="left" vertical="center" wrapText="1"/>
    </xf>
    <xf numFmtId="0" fontId="32" fillId="0" borderId="0" xfId="0" applyFont="1" applyFill="1" applyBorder="1" applyAlignment="1">
      <alignment vertical="center"/>
    </xf>
    <xf numFmtId="0" fontId="32" fillId="0" borderId="56" xfId="0" applyFont="1" applyFill="1" applyBorder="1" applyAlignment="1">
      <alignment horizontal="right" vertical="center"/>
    </xf>
    <xf numFmtId="0" fontId="32" fillId="0" borderId="55" xfId="0" applyFont="1" applyFill="1" applyBorder="1" applyAlignment="1">
      <alignment horizontal="left" vertical="center"/>
    </xf>
    <xf numFmtId="0" fontId="32" fillId="0" borderId="55" xfId="0" applyFont="1" applyFill="1" applyBorder="1" applyAlignment="1">
      <alignment vertical="center"/>
    </xf>
    <xf numFmtId="180" fontId="32" fillId="0" borderId="103" xfId="2" applyNumberFormat="1" applyFont="1" applyFill="1" applyBorder="1" applyAlignment="1">
      <alignment horizontal="center" vertical="center" shrinkToFit="1"/>
    </xf>
    <xf numFmtId="181" fontId="32" fillId="0" borderId="104" xfId="0" applyNumberFormat="1" applyFont="1" applyFill="1" applyBorder="1" applyAlignment="1">
      <alignment horizontal="center" vertical="center" shrinkToFit="1"/>
    </xf>
    <xf numFmtId="0" fontId="22" fillId="4" borderId="0" xfId="0" applyFont="1" applyFill="1" applyBorder="1" applyAlignment="1">
      <alignment horizontal="left" vertical="center" wrapText="1"/>
    </xf>
    <xf numFmtId="38" fontId="22" fillId="4" borderId="0" xfId="2" applyFont="1" applyFill="1" applyBorder="1" applyAlignment="1">
      <alignment horizontal="center" vertical="center" shrinkToFit="1"/>
    </xf>
    <xf numFmtId="181" fontId="22" fillId="4" borderId="0" xfId="0" applyNumberFormat="1" applyFont="1" applyFill="1" applyBorder="1" applyAlignment="1">
      <alignment horizontal="center" vertical="center" shrinkToFit="1"/>
    </xf>
    <xf numFmtId="0" fontId="22" fillId="0" borderId="0" xfId="0" applyFont="1" applyFill="1" applyAlignment="1">
      <alignment vertical="center"/>
    </xf>
    <xf numFmtId="0" fontId="4" fillId="7" borderId="12" xfId="0" applyFont="1" applyFill="1" applyBorder="1" applyAlignment="1">
      <alignment horizontal="center" vertical="center"/>
    </xf>
    <xf numFmtId="0" fontId="4" fillId="7" borderId="12" xfId="0" applyFont="1" applyFill="1" applyBorder="1" applyAlignment="1">
      <alignment vertical="center" wrapText="1"/>
    </xf>
    <xf numFmtId="0" fontId="4" fillId="7" borderId="12" xfId="0" applyFont="1" applyFill="1" applyBorder="1" applyAlignment="1">
      <alignment horizontal="center" vertical="center" wrapText="1"/>
    </xf>
    <xf numFmtId="0" fontId="0" fillId="0" borderId="12" xfId="0" applyFill="1" applyBorder="1"/>
    <xf numFmtId="0" fontId="1" fillId="0" borderId="12" xfId="0" applyFont="1" applyFill="1" applyBorder="1" applyAlignment="1">
      <alignment vertical="center"/>
    </xf>
    <xf numFmtId="38" fontId="5" fillId="0" borderId="12" xfId="2" applyFont="1" applyFill="1" applyBorder="1" applyAlignment="1">
      <alignment vertical="center"/>
    </xf>
    <xf numFmtId="176" fontId="5" fillId="0" borderId="12" xfId="2" applyNumberFormat="1" applyFont="1" applyFill="1" applyBorder="1" applyAlignment="1">
      <alignment vertical="center"/>
    </xf>
    <xf numFmtId="176" fontId="5" fillId="0" borderId="12" xfId="1" applyNumberFormat="1" applyFont="1" applyFill="1" applyBorder="1" applyAlignment="1">
      <alignment vertical="center"/>
    </xf>
    <xf numFmtId="0" fontId="0" fillId="0" borderId="105" xfId="0" applyFill="1" applyBorder="1" applyAlignment="1">
      <alignment horizontal="center" vertical="center"/>
    </xf>
    <xf numFmtId="176" fontId="5" fillId="0" borderId="106" xfId="1" applyNumberFormat="1" applyFont="1" applyFill="1" applyBorder="1" applyAlignment="1">
      <alignment vertical="center"/>
    </xf>
    <xf numFmtId="0" fontId="0" fillId="0" borderId="56" xfId="0" applyFill="1" applyBorder="1" applyAlignment="1">
      <alignment horizontal="center" vertical="center"/>
    </xf>
    <xf numFmtId="0" fontId="5" fillId="0" borderId="107" xfId="0" applyFont="1" applyFill="1" applyBorder="1" applyAlignment="1">
      <alignment horizontal="center" vertical="center"/>
    </xf>
    <xf numFmtId="180" fontId="5" fillId="0" borderId="57" xfId="2" applyNumberFormat="1" applyFont="1" applyBorder="1" applyAlignment="1">
      <alignment vertical="center"/>
    </xf>
    <xf numFmtId="180" fontId="5" fillId="0" borderId="30" xfId="2" applyNumberFormat="1" applyFont="1" applyBorder="1" applyAlignment="1">
      <alignment vertical="center"/>
    </xf>
    <xf numFmtId="180" fontId="5" fillId="0" borderId="108" xfId="2" applyNumberFormat="1" applyFont="1" applyBorder="1" applyAlignment="1">
      <alignment vertical="center"/>
    </xf>
    <xf numFmtId="0" fontId="4" fillId="0" borderId="109" xfId="0" applyFont="1" applyFill="1" applyBorder="1" applyAlignment="1">
      <alignment vertical="center"/>
    </xf>
    <xf numFmtId="0" fontId="4" fillId="3" borderId="107" xfId="0" applyFont="1" applyFill="1" applyBorder="1" applyAlignment="1">
      <alignment horizontal="center" vertical="center" wrapText="1"/>
    </xf>
    <xf numFmtId="0" fontId="4" fillId="3" borderId="97"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0" borderId="111" xfId="0" applyFont="1" applyFill="1" applyBorder="1" applyAlignment="1">
      <alignment vertical="center"/>
    </xf>
    <xf numFmtId="0" fontId="4" fillId="7" borderId="112" xfId="0" applyFont="1" applyFill="1" applyBorder="1" applyAlignment="1">
      <alignment horizontal="center" vertical="center" wrapText="1"/>
    </xf>
    <xf numFmtId="0" fontId="4" fillId="7" borderId="113" xfId="0" applyFont="1" applyFill="1" applyBorder="1" applyAlignment="1">
      <alignment horizontal="center" vertical="center" wrapText="1"/>
    </xf>
    <xf numFmtId="0" fontId="4" fillId="7" borderId="106" xfId="0" applyFont="1" applyFill="1" applyBorder="1" applyAlignment="1">
      <alignment horizontal="center" vertical="center" wrapText="1"/>
    </xf>
    <xf numFmtId="0" fontId="4" fillId="7" borderId="4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38" xfId="0" applyFont="1" applyFill="1" applyBorder="1" applyAlignment="1">
      <alignment horizontal="center" vertical="center" wrapText="1"/>
    </xf>
    <xf numFmtId="0" fontId="4" fillId="0" borderId="114" xfId="0" applyFont="1" applyFill="1" applyBorder="1" applyAlignment="1">
      <alignment vertical="center"/>
    </xf>
    <xf numFmtId="0" fontId="4" fillId="7" borderId="96" xfId="0" applyFont="1" applyFill="1" applyBorder="1" applyAlignment="1">
      <alignment horizontal="center" vertical="center" wrapText="1"/>
    </xf>
    <xf numFmtId="0" fontId="4" fillId="7" borderId="48" xfId="0" applyFont="1" applyFill="1" applyBorder="1" applyAlignment="1">
      <alignment horizontal="center" vertical="center" wrapText="1"/>
    </xf>
    <xf numFmtId="0" fontId="4" fillId="7" borderId="115" xfId="0" applyFont="1" applyFill="1" applyBorder="1" applyAlignment="1">
      <alignment horizontal="center" vertical="center" wrapText="1"/>
    </xf>
    <xf numFmtId="0" fontId="0" fillId="0" borderId="116" xfId="0" applyFill="1" applyBorder="1"/>
    <xf numFmtId="0" fontId="8" fillId="0" borderId="40" xfId="0" applyFont="1" applyFill="1" applyBorder="1" applyAlignment="1">
      <alignment vertical="center"/>
    </xf>
    <xf numFmtId="0" fontId="8" fillId="0" borderId="11" xfId="0" applyFont="1" applyFill="1" applyBorder="1" applyAlignment="1">
      <alignment vertical="center"/>
    </xf>
    <xf numFmtId="0" fontId="0" fillId="0" borderId="86" xfId="0" applyFill="1" applyBorder="1"/>
    <xf numFmtId="0" fontId="8" fillId="0" borderId="14" xfId="0" applyFont="1" applyFill="1" applyBorder="1" applyAlignment="1">
      <alignment vertical="center"/>
    </xf>
    <xf numFmtId="0" fontId="8" fillId="0" borderId="12" xfId="0" applyFont="1" applyFill="1" applyBorder="1" applyAlignment="1">
      <alignment vertical="center"/>
    </xf>
    <xf numFmtId="176" fontId="8" fillId="0" borderId="39" xfId="1" applyNumberFormat="1" applyFont="1" applyFill="1" applyBorder="1" applyAlignment="1">
      <alignment vertical="center"/>
    </xf>
    <xf numFmtId="0" fontId="8" fillId="7" borderId="117" xfId="0" applyFont="1" applyFill="1" applyBorder="1" applyAlignment="1">
      <alignment horizontal="center" vertical="center"/>
    </xf>
    <xf numFmtId="0" fontId="8" fillId="7" borderId="118" xfId="0" applyFont="1" applyFill="1" applyBorder="1" applyAlignment="1">
      <alignment horizontal="center" vertical="center"/>
    </xf>
    <xf numFmtId="0" fontId="8" fillId="7" borderId="119" xfId="0" applyFont="1" applyFill="1" applyBorder="1" applyAlignment="1">
      <alignment horizontal="center" vertical="center"/>
    </xf>
    <xf numFmtId="0" fontId="8" fillId="7" borderId="120" xfId="0" applyFont="1" applyFill="1" applyBorder="1" applyAlignment="1">
      <alignment horizontal="center" vertical="center"/>
    </xf>
    <xf numFmtId="0" fontId="0" fillId="0" borderId="92" xfId="0" applyFill="1" applyBorder="1"/>
    <xf numFmtId="0" fontId="8" fillId="0" borderId="15" xfId="0" applyFont="1" applyFill="1" applyBorder="1" applyAlignment="1">
      <alignment vertical="center"/>
    </xf>
    <xf numFmtId="0" fontId="8" fillId="0" borderId="102" xfId="0" applyFont="1" applyFill="1" applyBorder="1" applyAlignment="1">
      <alignment vertical="center"/>
    </xf>
    <xf numFmtId="38" fontId="5" fillId="2" borderId="59" xfId="2" applyFont="1" applyFill="1" applyBorder="1" applyAlignment="1">
      <alignment vertical="center"/>
    </xf>
    <xf numFmtId="0" fontId="32" fillId="0" borderId="49" xfId="0" applyFont="1" applyFill="1" applyBorder="1" applyAlignment="1">
      <alignment horizontal="left" vertical="center" wrapText="1"/>
    </xf>
    <xf numFmtId="0" fontId="32" fillId="0" borderId="92" xfId="0" applyFont="1" applyFill="1" applyBorder="1" applyAlignment="1">
      <alignment horizontal="center" vertical="center" wrapText="1"/>
    </xf>
    <xf numFmtId="0" fontId="32" fillId="0" borderId="88" xfId="0" applyFont="1" applyFill="1" applyBorder="1" applyAlignment="1">
      <alignment horizontal="center" vertical="center" wrapText="1"/>
    </xf>
    <xf numFmtId="0" fontId="32" fillId="0" borderId="49" xfId="0" applyFont="1" applyFill="1" applyBorder="1" applyAlignment="1">
      <alignment horizontal="left" vertical="center" wrapText="1"/>
    </xf>
    <xf numFmtId="0" fontId="32" fillId="0" borderId="93" xfId="0" applyFont="1" applyFill="1" applyBorder="1" applyAlignment="1">
      <alignment horizontal="left" vertical="center" wrapText="1"/>
    </xf>
    <xf numFmtId="0" fontId="32" fillId="0" borderId="116" xfId="0" applyFont="1" applyFill="1" applyBorder="1" applyAlignment="1">
      <alignment horizontal="center" vertical="center" wrapText="1"/>
    </xf>
    <xf numFmtId="38" fontId="33" fillId="0" borderId="107" xfId="2" applyFont="1" applyFill="1" applyBorder="1" applyAlignment="1">
      <alignment vertical="center"/>
    </xf>
    <xf numFmtId="0" fontId="32" fillId="0" borderId="0" xfId="0" applyFont="1" applyFill="1" applyBorder="1" applyAlignment="1">
      <alignment vertical="center" wrapText="1"/>
    </xf>
    <xf numFmtId="181" fontId="33" fillId="0" borderId="0" xfId="0" applyNumberFormat="1" applyFont="1" applyFill="1" applyBorder="1" applyAlignment="1">
      <alignment horizontal="center" vertical="center" shrinkToFit="1"/>
    </xf>
    <xf numFmtId="0" fontId="21" fillId="0" borderId="0" xfId="0" applyFont="1" applyFill="1" applyAlignment="1">
      <alignment horizontal="right" vertical="center" wrapText="1"/>
    </xf>
    <xf numFmtId="0" fontId="21" fillId="0" borderId="0" xfId="0" applyFont="1" applyFill="1" applyBorder="1" applyAlignment="1">
      <alignment vertical="center"/>
    </xf>
    <xf numFmtId="0" fontId="32" fillId="0" borderId="0" xfId="0" applyFont="1" applyFill="1" applyBorder="1" applyAlignment="1">
      <alignment horizontal="right" vertical="center" wrapText="1"/>
    </xf>
    <xf numFmtId="0" fontId="33" fillId="0" borderId="0" xfId="0" applyFont="1" applyFill="1" applyBorder="1" applyAlignment="1">
      <alignment vertical="center"/>
    </xf>
    <xf numFmtId="38" fontId="33" fillId="0" borderId="0" xfId="2" applyFont="1" applyFill="1" applyBorder="1" applyAlignment="1">
      <alignment horizontal="center" vertical="center" shrinkToFit="1"/>
    </xf>
    <xf numFmtId="181" fontId="37" fillId="0" borderId="0" xfId="0" applyNumberFormat="1" applyFont="1" applyFill="1" applyBorder="1" applyAlignment="1">
      <alignment horizontal="center" vertical="center" shrinkToFit="1"/>
    </xf>
    <xf numFmtId="0" fontId="38" fillId="0" borderId="57" xfId="0" applyFont="1" applyFill="1" applyBorder="1" applyAlignment="1">
      <alignment horizontal="center" vertical="center"/>
    </xf>
    <xf numFmtId="0" fontId="38" fillId="0" borderId="110" xfId="0" applyFont="1" applyFill="1" applyBorder="1" applyAlignment="1">
      <alignment horizontal="center" vertical="center"/>
    </xf>
    <xf numFmtId="0" fontId="22" fillId="0" borderId="0" xfId="0" applyFont="1" applyFill="1" applyAlignment="1">
      <alignment horizontal="center" vertical="center"/>
    </xf>
    <xf numFmtId="0" fontId="38" fillId="0" borderId="98" xfId="0" applyFont="1" applyFill="1" applyBorder="1" applyAlignment="1">
      <alignment vertical="center"/>
    </xf>
    <xf numFmtId="0" fontId="32" fillId="0" borderId="34" xfId="0" applyFont="1" applyFill="1" applyBorder="1" applyAlignment="1">
      <alignment horizontal="left" vertical="center"/>
    </xf>
    <xf numFmtId="0" fontId="32" fillId="0" borderId="34" xfId="0" applyFont="1" applyFill="1" applyBorder="1" applyAlignment="1">
      <alignment vertical="center"/>
    </xf>
    <xf numFmtId="38" fontId="32" fillId="0" borderId="37" xfId="2" applyFont="1" applyFill="1" applyBorder="1" applyAlignment="1">
      <alignment vertical="center"/>
    </xf>
    <xf numFmtId="181" fontId="32" fillId="0" borderId="34" xfId="0" applyNumberFormat="1" applyFont="1" applyFill="1" applyBorder="1" applyAlignment="1">
      <alignment vertical="center"/>
    </xf>
    <xf numFmtId="181" fontId="32" fillId="0" borderId="51" xfId="0" applyNumberFormat="1" applyFont="1" applyFill="1" applyBorder="1" applyAlignment="1">
      <alignment vertical="center" wrapText="1"/>
    </xf>
    <xf numFmtId="181" fontId="32" fillId="0" borderId="83" xfId="0" applyNumberFormat="1" applyFont="1" applyFill="1" applyBorder="1" applyAlignment="1">
      <alignment horizontal="center" vertical="center" shrinkToFit="1"/>
    </xf>
    <xf numFmtId="38" fontId="32" fillId="0" borderId="84" xfId="2" applyFont="1" applyFill="1" applyBorder="1" applyAlignment="1">
      <alignment horizontal="center" vertical="center" shrinkToFit="1"/>
    </xf>
    <xf numFmtId="38" fontId="32" fillId="0" borderId="81" xfId="2" applyFont="1" applyFill="1" applyBorder="1" applyAlignment="1">
      <alignment horizontal="center" vertical="center" shrinkToFit="1"/>
    </xf>
    <xf numFmtId="181" fontId="32" fillId="0" borderId="125" xfId="0" applyNumberFormat="1" applyFont="1" applyFill="1" applyBorder="1" applyAlignment="1">
      <alignment horizontal="center" vertical="center" wrapText="1" shrinkToFit="1"/>
    </xf>
    <xf numFmtId="0" fontId="32" fillId="0" borderId="67" xfId="0" applyFont="1" applyFill="1" applyBorder="1" applyAlignment="1">
      <alignment vertical="center" wrapText="1"/>
    </xf>
    <xf numFmtId="38" fontId="32" fillId="0" borderId="67" xfId="2" applyFont="1" applyFill="1" applyBorder="1" applyAlignment="1">
      <alignment horizontal="center" vertical="center" shrinkToFit="1"/>
    </xf>
    <xf numFmtId="38" fontId="32" fillId="0" borderId="64" xfId="2" applyFont="1" applyFill="1" applyBorder="1" applyAlignment="1">
      <alignment horizontal="center" vertical="center" shrinkToFit="1"/>
    </xf>
    <xf numFmtId="181" fontId="32" fillId="0" borderId="126" xfId="0" applyNumberFormat="1" applyFont="1" applyFill="1" applyBorder="1" applyAlignment="1">
      <alignment horizontal="center" vertical="center" wrapText="1" shrinkToFit="1"/>
    </xf>
    <xf numFmtId="0" fontId="32" fillId="0" borderId="79" xfId="0" applyFont="1" applyFill="1" applyBorder="1" applyAlignment="1">
      <alignment vertical="center" wrapText="1"/>
    </xf>
    <xf numFmtId="181" fontId="32" fillId="0" borderId="127" xfId="0" applyNumberFormat="1" applyFont="1" applyFill="1" applyBorder="1" applyAlignment="1">
      <alignment horizontal="center" vertical="center" shrinkToFit="1"/>
    </xf>
    <xf numFmtId="38" fontId="32" fillId="0" borderId="48" xfId="2" applyFont="1" applyFill="1" applyBorder="1" applyAlignment="1">
      <alignment horizontal="center" vertical="center" shrinkToFit="1"/>
    </xf>
    <xf numFmtId="38" fontId="32" fillId="0" borderId="44" xfId="2" applyFont="1" applyFill="1" applyBorder="1" applyAlignment="1">
      <alignment horizontal="center" vertical="center" shrinkToFit="1"/>
    </xf>
    <xf numFmtId="181" fontId="32" fillId="0" borderId="128" xfId="0" applyNumberFormat="1" applyFont="1" applyFill="1" applyBorder="1" applyAlignment="1">
      <alignment horizontal="center" vertical="center" wrapText="1" shrinkToFit="1"/>
    </xf>
    <xf numFmtId="38" fontId="32" fillId="0" borderId="34" xfId="2" applyFont="1" applyFill="1" applyBorder="1" applyAlignment="1">
      <alignment vertical="center"/>
    </xf>
    <xf numFmtId="0" fontId="32" fillId="0" borderId="129" xfId="0" applyFont="1" applyFill="1" applyBorder="1" applyAlignment="1">
      <alignment vertical="center" wrapText="1"/>
    </xf>
    <xf numFmtId="38" fontId="32" fillId="0" borderId="81" xfId="2" applyFont="1" applyFill="1" applyBorder="1" applyAlignment="1">
      <alignment horizontal="center" vertical="center" wrapText="1" shrinkToFit="1"/>
    </xf>
    <xf numFmtId="0" fontId="32" fillId="0" borderId="130" xfId="0" applyFont="1" applyFill="1" applyBorder="1" applyAlignment="1">
      <alignment horizontal="left" vertical="center" wrapText="1"/>
    </xf>
    <xf numFmtId="38" fontId="32" fillId="0" borderId="76" xfId="2" applyFont="1" applyFill="1" applyBorder="1" applyAlignment="1">
      <alignment horizontal="center" vertical="center" shrinkToFit="1"/>
    </xf>
    <xf numFmtId="38" fontId="32" fillId="0" borderId="76" xfId="2" applyFont="1" applyFill="1" applyBorder="1" applyAlignment="1">
      <alignment horizontal="center" vertical="center" wrapText="1" shrinkToFit="1"/>
    </xf>
    <xf numFmtId="49" fontId="32" fillId="0" borderId="125" xfId="0" applyNumberFormat="1" applyFont="1" applyFill="1" applyBorder="1" applyAlignment="1">
      <alignment horizontal="center" vertical="center" wrapText="1" shrinkToFit="1"/>
    </xf>
    <xf numFmtId="38" fontId="32" fillId="0" borderId="79" xfId="2" applyFont="1" applyFill="1" applyBorder="1" applyAlignment="1">
      <alignment horizontal="center" vertical="center" wrapText="1" shrinkToFit="1"/>
    </xf>
    <xf numFmtId="0" fontId="32" fillId="0" borderId="3" xfId="0" applyFont="1" applyFill="1" applyBorder="1" applyAlignment="1">
      <alignment vertical="center" wrapText="1"/>
    </xf>
    <xf numFmtId="38" fontId="32" fillId="0" borderId="12" xfId="2" applyFont="1" applyFill="1" applyBorder="1" applyAlignment="1">
      <alignment horizontal="center" vertical="center" wrapText="1" shrinkToFit="1"/>
    </xf>
    <xf numFmtId="0" fontId="32" fillId="0" borderId="89" xfId="0" applyFont="1" applyFill="1" applyBorder="1" applyAlignment="1">
      <alignment horizontal="left" vertical="center" wrapText="1"/>
    </xf>
    <xf numFmtId="0" fontId="32" fillId="0" borderId="132" xfId="0" applyFont="1" applyFill="1" applyBorder="1" applyAlignment="1">
      <alignment vertical="center" wrapText="1"/>
    </xf>
    <xf numFmtId="38" fontId="32" fillId="0" borderId="48" xfId="2" applyFont="1" applyFill="1" applyBorder="1" applyAlignment="1">
      <alignment horizontal="center" vertical="center" wrapText="1" shrinkToFit="1"/>
    </xf>
    <xf numFmtId="49" fontId="32" fillId="0" borderId="94" xfId="0" applyNumberFormat="1" applyFont="1" applyFill="1" applyBorder="1" applyAlignment="1">
      <alignment horizontal="center" vertical="center" wrapText="1" shrinkToFit="1"/>
    </xf>
    <xf numFmtId="38" fontId="32" fillId="0" borderId="34" xfId="2" applyFont="1" applyFill="1" applyBorder="1" applyAlignment="1">
      <alignment horizontal="center" vertical="center" shrinkToFit="1"/>
    </xf>
    <xf numFmtId="181" fontId="32" fillId="0" borderId="51" xfId="0" applyNumberFormat="1" applyFont="1" applyFill="1" applyBorder="1" applyAlignment="1">
      <alignment horizontal="center" vertical="center" wrapText="1" shrinkToFit="1"/>
    </xf>
    <xf numFmtId="0" fontId="32" fillId="0" borderId="20" xfId="0" applyNumberFormat="1" applyFont="1" applyFill="1" applyBorder="1" applyAlignment="1">
      <alignment horizontal="left" vertical="center" wrapText="1"/>
    </xf>
    <xf numFmtId="181" fontId="32" fillId="0" borderId="20" xfId="0" applyNumberFormat="1" applyFont="1" applyFill="1" applyBorder="1" applyAlignment="1">
      <alignment horizontal="center" vertical="center" shrinkToFit="1"/>
    </xf>
    <xf numFmtId="38" fontId="32" fillId="0" borderId="102" xfId="2" applyFont="1" applyFill="1" applyBorder="1" applyAlignment="1">
      <alignment horizontal="center" vertical="center" shrinkToFit="1"/>
    </xf>
    <xf numFmtId="38" fontId="32" fillId="0" borderId="93" xfId="2" applyFont="1" applyFill="1" applyBorder="1" applyAlignment="1">
      <alignment horizontal="center" vertical="center" shrinkToFit="1"/>
    </xf>
    <xf numFmtId="181" fontId="32" fillId="0" borderId="121" xfId="0" applyNumberFormat="1" applyFont="1" applyFill="1" applyBorder="1" applyAlignment="1">
      <alignment horizontal="center" vertical="center" wrapText="1" shrinkToFit="1"/>
    </xf>
    <xf numFmtId="0" fontId="32" fillId="0" borderId="19" xfId="0" applyFont="1" applyFill="1" applyBorder="1" applyAlignment="1">
      <alignment vertical="center" wrapText="1"/>
    </xf>
    <xf numFmtId="181" fontId="32" fillId="0" borderId="9" xfId="0" applyNumberFormat="1" applyFont="1" applyFill="1" applyBorder="1" applyAlignment="1">
      <alignment horizontal="center" vertical="center" shrinkToFit="1"/>
    </xf>
    <xf numFmtId="38" fontId="32" fillId="0" borderId="12" xfId="2" applyFont="1" applyFill="1" applyBorder="1" applyAlignment="1">
      <alignment horizontal="center" vertical="center" shrinkToFit="1"/>
    </xf>
    <xf numFmtId="38" fontId="32" fillId="0" borderId="49" xfId="2" applyFont="1" applyFill="1" applyBorder="1" applyAlignment="1">
      <alignment horizontal="center" vertical="center" shrinkToFit="1"/>
    </xf>
    <xf numFmtId="181" fontId="32" fillId="0" borderId="39" xfId="0" applyNumberFormat="1" applyFont="1" applyFill="1" applyBorder="1" applyAlignment="1">
      <alignment horizontal="center" vertical="center" wrapText="1" shrinkToFit="1"/>
    </xf>
    <xf numFmtId="0" fontId="32" fillId="0" borderId="133" xfId="0" applyFont="1" applyFill="1" applyBorder="1" applyAlignment="1">
      <alignment horizontal="center" vertical="center" wrapText="1"/>
    </xf>
    <xf numFmtId="0" fontId="32" fillId="0" borderId="35" xfId="0" applyFont="1" applyFill="1" applyBorder="1" applyAlignment="1">
      <alignment vertical="center" wrapText="1"/>
    </xf>
    <xf numFmtId="49" fontId="32" fillId="0" borderId="134" xfId="0" applyNumberFormat="1" applyFont="1" applyFill="1" applyBorder="1" applyAlignment="1">
      <alignment horizontal="center" vertical="center" wrapText="1" shrinkToFit="1"/>
    </xf>
    <xf numFmtId="38" fontId="32" fillId="0" borderId="89" xfId="2" applyFont="1" applyFill="1" applyBorder="1" applyAlignment="1">
      <alignment horizontal="center" vertical="center" wrapText="1" shrinkToFit="1"/>
    </xf>
    <xf numFmtId="49" fontId="32" fillId="0" borderId="45" xfId="0" applyNumberFormat="1" applyFont="1" applyFill="1" applyBorder="1" applyAlignment="1">
      <alignment horizontal="center" vertical="center" wrapText="1" shrinkToFit="1"/>
    </xf>
    <xf numFmtId="180" fontId="32" fillId="0" borderId="135" xfId="2" applyNumberFormat="1" applyFont="1" applyFill="1" applyBorder="1" applyAlignment="1">
      <alignment horizontal="center" vertical="center" shrinkToFit="1"/>
    </xf>
    <xf numFmtId="38" fontId="32" fillId="0" borderId="57" xfId="2" applyFont="1" applyFill="1" applyBorder="1" applyAlignment="1">
      <alignment vertical="center" shrinkToFit="1"/>
    </xf>
    <xf numFmtId="181" fontId="32" fillId="0" borderId="115" xfId="0" applyNumberFormat="1" applyFont="1" applyFill="1" applyBorder="1" applyAlignment="1">
      <alignment horizontal="center" vertical="center" wrapText="1" shrinkToFit="1"/>
    </xf>
    <xf numFmtId="38" fontId="32" fillId="0" borderId="37" xfId="2" applyFont="1" applyFill="1" applyBorder="1" applyAlignment="1">
      <alignment horizontal="center" vertical="center" shrinkToFit="1"/>
    </xf>
    <xf numFmtId="0" fontId="32" fillId="0" borderId="129" xfId="0" applyFont="1" applyFill="1" applyBorder="1" applyAlignment="1">
      <alignment horizontal="left" vertical="center" wrapText="1"/>
    </xf>
    <xf numFmtId="181" fontId="32" fillId="0" borderId="136" xfId="0" applyNumberFormat="1" applyFont="1" applyFill="1" applyBorder="1" applyAlignment="1">
      <alignment horizontal="center" vertical="center" shrinkToFit="1"/>
    </xf>
    <xf numFmtId="0" fontId="32" fillId="0" borderId="85" xfId="0" applyFont="1" applyFill="1" applyBorder="1" applyAlignment="1">
      <alignment horizontal="center" vertical="center"/>
    </xf>
    <xf numFmtId="0" fontId="32" fillId="0" borderId="137" xfId="0" applyFont="1" applyFill="1" applyBorder="1" applyAlignment="1">
      <alignment horizontal="left" vertical="center" wrapText="1"/>
    </xf>
    <xf numFmtId="180" fontId="32" fillId="0" borderId="138" xfId="2" applyNumberFormat="1" applyFont="1" applyFill="1" applyBorder="1" applyAlignment="1">
      <alignment horizontal="center" vertical="center" shrinkToFit="1"/>
    </xf>
    <xf numFmtId="181" fontId="32" fillId="0" borderId="139" xfId="0" applyNumberFormat="1" applyFont="1" applyFill="1" applyBorder="1" applyAlignment="1">
      <alignment horizontal="center" vertical="center" shrinkToFit="1"/>
    </xf>
    <xf numFmtId="181" fontId="32" fillId="0" borderId="140" xfId="0" applyNumberFormat="1" applyFont="1" applyFill="1" applyBorder="1" applyAlignment="1">
      <alignment horizontal="center" vertical="center" shrinkToFit="1"/>
    </xf>
    <xf numFmtId="38" fontId="32" fillId="0" borderId="79" xfId="2" applyFont="1" applyFill="1" applyBorder="1" applyAlignment="1">
      <alignment horizontal="center" vertical="center" shrinkToFit="1"/>
    </xf>
    <xf numFmtId="0" fontId="0" fillId="0" borderId="17" xfId="0" applyFill="1" applyBorder="1" applyAlignment="1">
      <alignment horizontal="left"/>
    </xf>
    <xf numFmtId="38" fontId="32" fillId="0" borderId="22" xfId="2" applyFont="1" applyFill="1" applyBorder="1" applyAlignment="1">
      <alignment horizontal="center" vertical="center" shrinkToFit="1"/>
    </xf>
    <xf numFmtId="0" fontId="40" fillId="0" borderId="34" xfId="0" applyFont="1" applyFill="1" applyBorder="1" applyAlignment="1">
      <alignment horizontal="left" vertical="center"/>
    </xf>
    <xf numFmtId="0" fontId="40" fillId="0" borderId="34" xfId="0" applyNumberFormat="1" applyFont="1" applyFill="1" applyBorder="1" applyAlignment="1">
      <alignment vertical="center" wrapText="1"/>
    </xf>
    <xf numFmtId="38" fontId="38" fillId="0" borderId="34" xfId="2" applyFont="1" applyFill="1" applyBorder="1" applyAlignment="1">
      <alignment horizontal="center" vertical="center" shrinkToFit="1"/>
    </xf>
    <xf numFmtId="181" fontId="38" fillId="0" borderId="34" xfId="0" applyNumberFormat="1" applyFont="1" applyFill="1" applyBorder="1" applyAlignment="1">
      <alignment horizontal="center" vertical="center" shrinkToFit="1"/>
    </xf>
    <xf numFmtId="181" fontId="38" fillId="0" borderId="51" xfId="0" applyNumberFormat="1" applyFont="1" applyFill="1" applyBorder="1" applyAlignment="1">
      <alignment horizontal="center" vertical="center" wrapText="1" shrinkToFit="1"/>
    </xf>
    <xf numFmtId="181" fontId="32" fillId="0" borderId="35" xfId="0" applyNumberFormat="1" applyFont="1" applyFill="1" applyBorder="1" applyAlignment="1">
      <alignment horizontal="center" vertical="center" shrinkToFit="1"/>
    </xf>
    <xf numFmtId="0" fontId="38" fillId="0" borderId="34" xfId="0" applyFont="1" applyFill="1" applyBorder="1" applyAlignment="1">
      <alignment horizontal="left" vertical="center"/>
    </xf>
    <xf numFmtId="0" fontId="38" fillId="0" borderId="34" xfId="0" applyFont="1" applyFill="1" applyBorder="1" applyAlignment="1">
      <alignment vertical="center" wrapText="1"/>
    </xf>
    <xf numFmtId="181" fontId="32" fillId="0" borderId="19" xfId="0" applyNumberFormat="1" applyFont="1" applyFill="1" applyBorder="1" applyAlignment="1">
      <alignment horizontal="center" vertical="center" shrinkToFit="1"/>
    </xf>
    <xf numFmtId="180" fontId="32" fillId="0" borderId="141" xfId="2" applyNumberFormat="1" applyFont="1" applyFill="1" applyBorder="1" applyAlignment="1">
      <alignment horizontal="center" vertical="center" shrinkToFit="1"/>
    </xf>
    <xf numFmtId="0" fontId="32" fillId="0" borderId="34" xfId="0" applyFont="1" applyFill="1" applyBorder="1" applyAlignment="1">
      <alignment vertical="center" wrapText="1"/>
    </xf>
    <xf numFmtId="38" fontId="32" fillId="0" borderId="127" xfId="2" applyFont="1" applyFill="1" applyBorder="1" applyAlignment="1">
      <alignment horizontal="center" vertical="center" shrinkToFit="1"/>
    </xf>
    <xf numFmtId="181" fontId="32" fillId="0" borderId="17" xfId="0" applyNumberFormat="1" applyFont="1" applyFill="1" applyBorder="1" applyAlignment="1">
      <alignment horizontal="center" vertical="center" shrinkToFit="1"/>
    </xf>
    <xf numFmtId="38" fontId="32" fillId="0" borderId="90" xfId="2" applyFont="1" applyFill="1" applyBorder="1" applyAlignment="1">
      <alignment horizontal="center" vertical="center" shrinkToFit="1"/>
    </xf>
    <xf numFmtId="38" fontId="32" fillId="0" borderId="20" xfId="2" applyFont="1" applyFill="1" applyBorder="1" applyAlignment="1">
      <alignment horizontal="center" vertical="center"/>
    </xf>
    <xf numFmtId="38" fontId="32" fillId="0" borderId="102" xfId="2" applyFont="1" applyFill="1" applyBorder="1" applyAlignment="1">
      <alignment horizontal="center" vertical="center"/>
    </xf>
    <xf numFmtId="0" fontId="32" fillId="0" borderId="34" xfId="0" applyFont="1" applyFill="1" applyBorder="1" applyAlignment="1">
      <alignment horizontal="left" vertical="center" wrapText="1"/>
    </xf>
    <xf numFmtId="0" fontId="32" fillId="0" borderId="127" xfId="0" applyFont="1" applyFill="1" applyBorder="1" applyAlignment="1">
      <alignment horizontal="left" vertical="center" wrapText="1"/>
    </xf>
    <xf numFmtId="0" fontId="38" fillId="0" borderId="59" xfId="0" applyFont="1" applyFill="1" applyBorder="1" applyAlignment="1">
      <alignment horizontal="center" vertical="center"/>
    </xf>
    <xf numFmtId="0" fontId="32" fillId="0" borderId="142" xfId="0" applyFont="1" applyFill="1" applyBorder="1" applyAlignment="1">
      <alignment horizontal="left" vertical="center" wrapText="1"/>
    </xf>
    <xf numFmtId="38" fontId="32" fillId="0" borderId="143" xfId="2" applyFont="1" applyFill="1" applyBorder="1" applyAlignment="1">
      <alignment horizontal="center" vertical="center"/>
    </xf>
    <xf numFmtId="38" fontId="32" fillId="0" borderId="140" xfId="2" applyFont="1" applyFill="1" applyBorder="1" applyAlignment="1">
      <alignment horizontal="center" vertical="center"/>
    </xf>
    <xf numFmtId="38" fontId="32" fillId="0" borderId="79" xfId="2" applyFont="1" applyFill="1" applyBorder="1" applyAlignment="1">
      <alignment horizontal="center" vertical="center"/>
    </xf>
    <xf numFmtId="38" fontId="32" fillId="0" borderId="57" xfId="2" applyFont="1" applyFill="1" applyBorder="1" applyAlignment="1">
      <alignment horizontal="center" vertical="center" shrinkToFit="1"/>
    </xf>
    <xf numFmtId="0" fontId="21" fillId="0" borderId="0" xfId="0" applyFont="1" applyFill="1" applyAlignment="1">
      <alignment horizontal="left" vertical="center" wrapText="1"/>
    </xf>
    <xf numFmtId="38" fontId="21" fillId="0" borderId="0" xfId="2" applyFont="1" applyFill="1" applyBorder="1" applyAlignment="1">
      <alignment horizontal="center" vertical="center" shrinkToFit="1"/>
    </xf>
    <xf numFmtId="181" fontId="23" fillId="0" borderId="0" xfId="0" applyNumberFormat="1" applyFont="1" applyFill="1" applyBorder="1" applyAlignment="1">
      <alignment horizontal="center" vertical="center" shrinkToFit="1"/>
    </xf>
    <xf numFmtId="181" fontId="21" fillId="0" borderId="0" xfId="0" applyNumberFormat="1" applyFont="1" applyFill="1" applyBorder="1" applyAlignment="1">
      <alignment horizontal="center" vertical="center" shrinkToFit="1"/>
    </xf>
    <xf numFmtId="38" fontId="32" fillId="0" borderId="84" xfId="2" applyFont="1" applyFill="1" applyBorder="1" applyAlignment="1">
      <alignment horizontal="right" vertical="center" shrinkToFit="1"/>
    </xf>
    <xf numFmtId="38" fontId="32" fillId="0" borderId="67" xfId="2" applyFont="1" applyFill="1" applyBorder="1" applyAlignment="1">
      <alignment horizontal="right" vertical="center" shrinkToFit="1"/>
    </xf>
    <xf numFmtId="38" fontId="32" fillId="0" borderId="48" xfId="2" applyFont="1" applyFill="1" applyBorder="1" applyAlignment="1">
      <alignment horizontal="right" vertical="center" shrinkToFit="1"/>
    </xf>
    <xf numFmtId="38" fontId="32" fillId="0" borderId="34" xfId="2" applyFont="1" applyFill="1" applyBorder="1" applyAlignment="1">
      <alignment horizontal="right" vertical="center"/>
    </xf>
    <xf numFmtId="38" fontId="32" fillId="0" borderId="76" xfId="2" applyFont="1" applyFill="1" applyBorder="1" applyAlignment="1">
      <alignment horizontal="right" vertical="center" shrinkToFit="1"/>
    </xf>
    <xf numFmtId="38" fontId="32" fillId="0" borderId="81" xfId="2" applyFont="1" applyFill="1" applyBorder="1" applyAlignment="1">
      <alignment horizontal="right" vertical="center" wrapText="1" shrinkToFit="1"/>
    </xf>
    <xf numFmtId="38" fontId="32" fillId="0" borderId="76" xfId="2" applyFont="1" applyFill="1" applyBorder="1" applyAlignment="1">
      <alignment horizontal="right" vertical="center" wrapText="1" shrinkToFit="1"/>
    </xf>
    <xf numFmtId="38" fontId="32" fillId="0" borderId="12" xfId="2" applyFont="1" applyFill="1" applyBorder="1" applyAlignment="1">
      <alignment horizontal="right" vertical="center" wrapText="1" shrinkToFit="1"/>
    </xf>
    <xf numFmtId="38" fontId="32" fillId="0" borderId="52" xfId="2" applyFont="1" applyFill="1" applyBorder="1" applyAlignment="1">
      <alignment horizontal="right" vertical="center" wrapText="1" shrinkToFit="1"/>
    </xf>
    <xf numFmtId="38" fontId="32" fillId="0" borderId="34" xfId="2" applyFont="1" applyFill="1" applyBorder="1" applyAlignment="1">
      <alignment horizontal="right" vertical="center" shrinkToFit="1"/>
    </xf>
    <xf numFmtId="38" fontId="32" fillId="0" borderId="102" xfId="2" applyFont="1" applyFill="1" applyBorder="1" applyAlignment="1">
      <alignment horizontal="right" vertical="center" shrinkToFit="1"/>
    </xf>
    <xf numFmtId="38" fontId="32" fillId="0" borderId="12" xfId="2" applyFont="1" applyFill="1" applyBorder="1" applyAlignment="1">
      <alignment horizontal="right" vertical="center" shrinkToFit="1"/>
    </xf>
    <xf numFmtId="38" fontId="32" fillId="0" borderId="22" xfId="2" applyFont="1" applyFill="1" applyBorder="1" applyAlignment="1">
      <alignment horizontal="right" vertical="center" wrapText="1" shrinkToFit="1"/>
    </xf>
    <xf numFmtId="38" fontId="32" fillId="0" borderId="30" xfId="2" applyFont="1" applyFill="1" applyBorder="1" applyAlignment="1">
      <alignment horizontal="right" vertical="center" shrinkToFit="1"/>
    </xf>
    <xf numFmtId="38" fontId="32" fillId="0" borderId="79" xfId="2" applyFont="1" applyFill="1" applyBorder="1" applyAlignment="1">
      <alignment horizontal="right" vertical="center" shrinkToFit="1"/>
    </xf>
    <xf numFmtId="38" fontId="32" fillId="0" borderId="22" xfId="2" applyFont="1" applyFill="1" applyBorder="1" applyAlignment="1">
      <alignment horizontal="right" vertical="center" shrinkToFit="1"/>
    </xf>
    <xf numFmtId="38" fontId="38" fillId="0" borderId="34" xfId="2" applyFont="1" applyFill="1" applyBorder="1" applyAlignment="1">
      <alignment horizontal="right" vertical="center" shrinkToFit="1"/>
    </xf>
    <xf numFmtId="38" fontId="32" fillId="0" borderId="102" xfId="2" applyFont="1" applyFill="1" applyBorder="1" applyAlignment="1">
      <alignment horizontal="right" vertical="center"/>
    </xf>
    <xf numFmtId="38" fontId="32" fillId="0" borderId="23" xfId="2" applyFont="1" applyFill="1" applyBorder="1" applyAlignment="1">
      <alignment horizontal="right" vertical="center" shrinkToFit="1"/>
    </xf>
    <xf numFmtId="38" fontId="32" fillId="0" borderId="62" xfId="2" applyFont="1" applyFill="1" applyBorder="1" applyAlignment="1">
      <alignment horizontal="right" vertical="center"/>
    </xf>
    <xf numFmtId="38" fontId="32" fillId="0" borderId="79" xfId="2" applyFont="1" applyFill="1" applyBorder="1" applyAlignment="1">
      <alignment horizontal="right" vertical="center"/>
    </xf>
    <xf numFmtId="38" fontId="36" fillId="4" borderId="0" xfId="2" applyFont="1" applyFill="1" applyAlignment="1">
      <alignment horizontal="right" vertical="center"/>
    </xf>
    <xf numFmtId="0" fontId="32" fillId="0" borderId="89" xfId="0" applyFont="1" applyFill="1" applyBorder="1" applyAlignment="1">
      <alignment horizontal="left" vertical="center" wrapText="1"/>
    </xf>
    <xf numFmtId="0" fontId="32" fillId="0" borderId="49" xfId="0" applyFont="1" applyFill="1" applyBorder="1" applyAlignment="1">
      <alignment horizontal="left" vertical="center" wrapText="1"/>
    </xf>
    <xf numFmtId="0" fontId="32" fillId="0" borderId="95" xfId="0" applyFont="1" applyFill="1" applyBorder="1" applyAlignment="1">
      <alignment horizontal="center" vertical="center" wrapText="1"/>
    </xf>
    <xf numFmtId="0" fontId="8" fillId="0" borderId="56" xfId="0" applyFont="1" applyFill="1" applyBorder="1" applyAlignment="1">
      <alignment horizontal="center" vertical="center"/>
    </xf>
    <xf numFmtId="38" fontId="8" fillId="0" borderId="57" xfId="2" applyFont="1" applyBorder="1" applyAlignment="1">
      <alignment vertical="center"/>
    </xf>
    <xf numFmtId="38" fontId="8" fillId="0" borderId="30" xfId="2" applyFont="1" applyBorder="1" applyAlignment="1">
      <alignment vertical="center"/>
    </xf>
    <xf numFmtId="176" fontId="8" fillId="0" borderId="110" xfId="1" applyNumberFormat="1" applyFont="1" applyFill="1" applyBorder="1" applyAlignment="1">
      <alignment vertical="center"/>
    </xf>
    <xf numFmtId="0" fontId="8" fillId="0" borderId="0" xfId="0" applyFont="1"/>
    <xf numFmtId="38" fontId="5" fillId="8" borderId="59" xfId="2" applyFont="1" applyFill="1" applyBorder="1" applyAlignment="1">
      <alignment vertical="center"/>
    </xf>
    <xf numFmtId="38" fontId="5" fillId="8" borderId="147" xfId="2" applyFont="1" applyFill="1" applyBorder="1" applyAlignment="1">
      <alignment vertical="center"/>
    </xf>
    <xf numFmtId="49" fontId="32" fillId="0" borderId="136" xfId="0" applyNumberFormat="1" applyFont="1" applyFill="1" applyBorder="1" applyAlignment="1">
      <alignment horizontal="center" vertical="center" wrapText="1" shrinkToFit="1"/>
    </xf>
    <xf numFmtId="181" fontId="32" fillId="0" borderId="136" xfId="0" applyNumberFormat="1" applyFont="1" applyFill="1" applyBorder="1" applyAlignment="1">
      <alignment horizontal="center" vertical="center" wrapText="1" shrinkToFit="1"/>
    </xf>
    <xf numFmtId="181" fontId="32" fillId="0" borderId="140" xfId="0" applyNumberFormat="1" applyFont="1" applyFill="1" applyBorder="1" applyAlignment="1">
      <alignment horizontal="center" vertical="center" wrapText="1" shrinkToFit="1"/>
    </xf>
    <xf numFmtId="49" fontId="32" fillId="0" borderId="140" xfId="0" applyNumberFormat="1" applyFont="1" applyFill="1" applyBorder="1" applyAlignment="1">
      <alignment horizontal="center" vertical="center" wrapText="1" shrinkToFit="1"/>
    </xf>
    <xf numFmtId="49" fontId="32" fillId="0" borderId="9" xfId="0" applyNumberFormat="1" applyFont="1" applyFill="1" applyBorder="1" applyAlignment="1">
      <alignment horizontal="center" vertical="center" wrapText="1" shrinkToFit="1"/>
    </xf>
    <xf numFmtId="49" fontId="32" fillId="0" borderId="148" xfId="0" applyNumberFormat="1" applyFont="1" applyFill="1" applyBorder="1" applyAlignment="1">
      <alignment horizontal="center" vertical="center" wrapText="1" shrinkToFit="1"/>
    </xf>
    <xf numFmtId="181" fontId="32" fillId="0" borderId="135" xfId="0" applyNumberFormat="1" applyFont="1" applyFill="1" applyBorder="1" applyAlignment="1">
      <alignment horizontal="center" vertical="center" shrinkToFit="1"/>
    </xf>
    <xf numFmtId="0" fontId="0" fillId="0" borderId="0" xfId="0" applyAlignment="1">
      <alignment horizontal="center"/>
    </xf>
    <xf numFmtId="0" fontId="8" fillId="0" borderId="149" xfId="0" applyFont="1" applyFill="1" applyBorder="1" applyAlignment="1">
      <alignment horizontal="center" vertical="center"/>
    </xf>
    <xf numFmtId="0" fontId="8" fillId="0" borderId="150" xfId="0" applyFont="1" applyFill="1" applyBorder="1" applyAlignment="1">
      <alignment horizontal="center" vertical="center"/>
    </xf>
    <xf numFmtId="0" fontId="8" fillId="0" borderId="151" xfId="0" applyFont="1" applyFill="1" applyBorder="1" applyAlignment="1">
      <alignment horizontal="center" vertical="center"/>
    </xf>
    <xf numFmtId="0" fontId="8" fillId="0" borderId="107" xfId="0" applyFont="1" applyFill="1" applyBorder="1" applyAlignment="1">
      <alignment horizontal="center" vertical="center"/>
    </xf>
    <xf numFmtId="0" fontId="0" fillId="0" borderId="0" xfId="0" applyAlignment="1">
      <alignment horizontal="center" vertical="center"/>
    </xf>
    <xf numFmtId="0" fontId="8" fillId="7" borderId="149" xfId="0" applyFont="1" applyFill="1" applyBorder="1" applyAlignment="1">
      <alignment horizontal="center" vertical="center"/>
    </xf>
    <xf numFmtId="0" fontId="8" fillId="7" borderId="150" xfId="0" applyFont="1" applyFill="1" applyBorder="1" applyAlignment="1">
      <alignment horizontal="center" vertical="center"/>
    </xf>
    <xf numFmtId="0" fontId="8" fillId="7" borderId="152" xfId="0" applyFont="1" applyFill="1" applyBorder="1" applyAlignment="1">
      <alignment horizontal="center" vertical="center"/>
    </xf>
    <xf numFmtId="0" fontId="0" fillId="0" borderId="0" xfId="0" applyAlignment="1"/>
    <xf numFmtId="38" fontId="17" fillId="7" borderId="14" xfId="2" applyFont="1" applyFill="1" applyBorder="1" applyAlignment="1">
      <alignment vertical="center"/>
    </xf>
    <xf numFmtId="38" fontId="17" fillId="7" borderId="12" xfId="2" applyFont="1" applyFill="1" applyBorder="1" applyAlignment="1">
      <alignment vertical="center"/>
    </xf>
    <xf numFmtId="176" fontId="17" fillId="7" borderId="39" xfId="1" applyNumberFormat="1" applyFont="1" applyFill="1" applyBorder="1" applyAlignment="1">
      <alignment vertical="center"/>
    </xf>
    <xf numFmtId="180" fontId="17" fillId="2" borderId="31" xfId="2" applyNumberFormat="1" applyFont="1" applyFill="1" applyBorder="1" applyAlignment="1">
      <alignment vertical="center"/>
    </xf>
    <xf numFmtId="180" fontId="17" fillId="2" borderId="11" xfId="2" applyNumberFormat="1" applyFont="1" applyFill="1" applyBorder="1" applyAlignment="1">
      <alignment vertical="center"/>
    </xf>
    <xf numFmtId="180" fontId="17" fillId="2" borderId="38" xfId="2" applyNumberFormat="1" applyFont="1" applyFill="1" applyBorder="1" applyAlignment="1">
      <alignment vertical="center"/>
    </xf>
    <xf numFmtId="180" fontId="17" fillId="2" borderId="40" xfId="2" applyNumberFormat="1" applyFont="1" applyFill="1" applyBorder="1" applyAlignment="1">
      <alignment vertical="center"/>
    </xf>
    <xf numFmtId="180" fontId="17" fillId="2" borderId="42" xfId="2" applyNumberFormat="1" applyFont="1" applyFill="1" applyBorder="1" applyAlignment="1">
      <alignment vertical="center"/>
    </xf>
    <xf numFmtId="180" fontId="17" fillId="8" borderId="100" xfId="2" applyNumberFormat="1" applyFont="1" applyFill="1" applyBorder="1" applyAlignment="1">
      <alignment vertical="center"/>
    </xf>
    <xf numFmtId="180" fontId="17" fillId="2" borderId="44" xfId="2" applyNumberFormat="1" applyFont="1" applyFill="1" applyBorder="1" applyAlignment="1">
      <alignment vertical="center"/>
    </xf>
    <xf numFmtId="180" fontId="17" fillId="8" borderId="144" xfId="2" applyNumberFormat="1" applyFont="1" applyFill="1" applyBorder="1" applyAlignment="1">
      <alignment vertical="center"/>
    </xf>
    <xf numFmtId="180" fontId="17" fillId="2" borderId="41" xfId="2" applyNumberFormat="1" applyFont="1" applyFill="1" applyBorder="1" applyAlignment="1">
      <alignment vertical="center"/>
    </xf>
    <xf numFmtId="180" fontId="17" fillId="2" borderId="19" xfId="2" applyNumberFormat="1" applyFont="1" applyFill="1" applyBorder="1" applyAlignment="1">
      <alignment vertical="center"/>
    </xf>
    <xf numFmtId="180" fontId="17" fillId="2" borderId="12" xfId="2" applyNumberFormat="1" applyFont="1" applyFill="1" applyBorder="1" applyAlignment="1">
      <alignment vertical="center"/>
    </xf>
    <xf numFmtId="180" fontId="17" fillId="2" borderId="39" xfId="2" applyNumberFormat="1" applyFont="1" applyFill="1" applyBorder="1" applyAlignment="1">
      <alignment vertical="center"/>
    </xf>
    <xf numFmtId="180" fontId="17" fillId="2" borderId="14" xfId="2" applyNumberFormat="1" applyFont="1" applyFill="1" applyBorder="1" applyAlignment="1">
      <alignment vertical="center"/>
    </xf>
    <xf numFmtId="180" fontId="17" fillId="2" borderId="43" xfId="2" applyNumberFormat="1" applyFont="1" applyFill="1" applyBorder="1" applyAlignment="1">
      <alignment vertical="center"/>
    </xf>
    <xf numFmtId="180" fontId="17" fillId="8" borderId="87" xfId="2" applyNumberFormat="1" applyFont="1" applyFill="1" applyBorder="1" applyAlignment="1">
      <alignment vertical="center"/>
    </xf>
    <xf numFmtId="180" fontId="17" fillId="2" borderId="6" xfId="2" applyNumberFormat="1" applyFont="1" applyFill="1" applyBorder="1" applyAlignment="1">
      <alignment vertical="center"/>
    </xf>
    <xf numFmtId="180" fontId="17" fillId="2" borderId="49" xfId="2" applyNumberFormat="1" applyFont="1" applyFill="1" applyBorder="1" applyAlignment="1">
      <alignment vertical="center"/>
    </xf>
    <xf numFmtId="180" fontId="17" fillId="8" borderId="145" xfId="2" applyNumberFormat="1" applyFont="1" applyFill="1" applyBorder="1" applyAlignment="1">
      <alignment vertical="center"/>
    </xf>
    <xf numFmtId="180" fontId="17" fillId="2" borderId="3" xfId="2" applyNumberFormat="1" applyFont="1" applyFill="1" applyBorder="1" applyAlignment="1">
      <alignment vertical="center"/>
    </xf>
    <xf numFmtId="38" fontId="17" fillId="7" borderId="16" xfId="2" applyFont="1" applyFill="1" applyBorder="1" applyAlignment="1">
      <alignment vertical="center"/>
    </xf>
    <xf numFmtId="38" fontId="17" fillId="7" borderId="153" xfId="2" applyFont="1" applyFill="1" applyBorder="1" applyAlignment="1">
      <alignment vertical="center"/>
    </xf>
    <xf numFmtId="176" fontId="17" fillId="7" borderId="154" xfId="1" applyNumberFormat="1" applyFont="1" applyFill="1" applyBorder="1" applyAlignment="1">
      <alignment vertical="center"/>
    </xf>
    <xf numFmtId="38" fontId="17" fillId="7" borderId="155" xfId="2" applyFont="1" applyFill="1" applyBorder="1" applyAlignment="1">
      <alignment vertical="center"/>
    </xf>
    <xf numFmtId="38" fontId="17" fillId="7" borderId="156" xfId="2" applyFont="1" applyFill="1" applyBorder="1" applyAlignment="1">
      <alignment vertical="center"/>
    </xf>
    <xf numFmtId="176" fontId="17" fillId="7" borderId="157" xfId="1" applyNumberFormat="1" applyFont="1" applyFill="1" applyBorder="1" applyAlignment="1">
      <alignment vertical="center"/>
    </xf>
    <xf numFmtId="0" fontId="36" fillId="4" borderId="0" xfId="0" applyFont="1" applyFill="1" applyAlignment="1">
      <alignment horizontal="center" vertical="center"/>
    </xf>
    <xf numFmtId="0" fontId="29" fillId="0" borderId="0" xfId="0" applyFont="1" applyAlignment="1">
      <alignment vertical="top"/>
    </xf>
    <xf numFmtId="0" fontId="32" fillId="0" borderId="116" xfId="0" applyFont="1" applyFill="1" applyBorder="1" applyAlignment="1">
      <alignment horizontal="center" vertical="center" wrapText="1"/>
    </xf>
    <xf numFmtId="0" fontId="32" fillId="0" borderId="88" xfId="0" applyFont="1" applyFill="1" applyBorder="1" applyAlignment="1">
      <alignment horizontal="center" vertical="center" wrapText="1"/>
    </xf>
    <xf numFmtId="0" fontId="32" fillId="0" borderId="0" xfId="0" applyFont="1" applyFill="1" applyBorder="1" applyAlignment="1">
      <alignment horizontal="left" vertical="center" wrapText="1"/>
    </xf>
    <xf numFmtId="180" fontId="32" fillId="0" borderId="158" xfId="2" applyNumberFormat="1" applyFont="1" applyFill="1" applyBorder="1" applyAlignment="1">
      <alignment horizontal="center" vertical="center" shrinkToFit="1"/>
    </xf>
    <xf numFmtId="181" fontId="32" fillId="0" borderId="159" xfId="0" applyNumberFormat="1" applyFont="1" applyFill="1" applyBorder="1" applyAlignment="1">
      <alignment horizontal="center" vertical="center" shrinkToFit="1"/>
    </xf>
    <xf numFmtId="180" fontId="32" fillId="0" borderId="160" xfId="2" applyNumberFormat="1" applyFont="1" applyFill="1" applyBorder="1" applyAlignment="1">
      <alignment horizontal="center" vertical="center" shrinkToFit="1"/>
    </xf>
    <xf numFmtId="181" fontId="32" fillId="0" borderId="63" xfId="0" applyNumberFormat="1" applyFont="1" applyFill="1" applyBorder="1" applyAlignment="1">
      <alignment horizontal="center" vertical="center" shrinkToFit="1"/>
    </xf>
    <xf numFmtId="0" fontId="32" fillId="7" borderId="98" xfId="0" applyFont="1" applyFill="1" applyBorder="1" applyAlignment="1">
      <alignment horizontal="left" vertical="center"/>
    </xf>
    <xf numFmtId="0" fontId="32" fillId="7" borderId="34" xfId="0" applyFont="1" applyFill="1" applyBorder="1" applyAlignment="1">
      <alignment vertical="center"/>
    </xf>
    <xf numFmtId="38" fontId="32" fillId="7" borderId="34" xfId="2" applyFont="1" applyFill="1" applyBorder="1" applyAlignment="1">
      <alignment vertical="center"/>
    </xf>
    <xf numFmtId="181" fontId="32" fillId="7" borderId="34" xfId="0" applyNumberFormat="1" applyFont="1" applyFill="1" applyBorder="1" applyAlignment="1">
      <alignment vertical="center"/>
    </xf>
    <xf numFmtId="181" fontId="32" fillId="7" borderId="51" xfId="0" applyNumberFormat="1" applyFont="1" applyFill="1" applyBorder="1" applyAlignment="1">
      <alignment vertical="center" wrapText="1"/>
    </xf>
    <xf numFmtId="49" fontId="32" fillId="0" borderId="159" xfId="0" applyNumberFormat="1" applyFont="1" applyFill="1" applyBorder="1" applyAlignment="1">
      <alignment horizontal="center" vertical="center" wrapText="1" shrinkToFit="1"/>
    </xf>
    <xf numFmtId="49" fontId="32" fillId="0" borderId="63" xfId="0" applyNumberFormat="1" applyFont="1" applyFill="1" applyBorder="1" applyAlignment="1">
      <alignment horizontal="center" vertical="center" wrapText="1" shrinkToFit="1"/>
    </xf>
    <xf numFmtId="0" fontId="32" fillId="0" borderId="0" xfId="0" applyNumberFormat="1" applyFont="1" applyFill="1" applyBorder="1" applyAlignment="1">
      <alignment horizontal="left" vertical="center" wrapText="1"/>
    </xf>
    <xf numFmtId="180" fontId="32" fillId="0" borderId="161" xfId="2" applyNumberFormat="1" applyFont="1" applyFill="1" applyBorder="1" applyAlignment="1">
      <alignment horizontal="center" vertical="center" shrinkToFit="1"/>
    </xf>
    <xf numFmtId="180" fontId="32" fillId="0" borderId="23" xfId="2" applyNumberFormat="1" applyFont="1" applyFill="1" applyBorder="1" applyAlignment="1">
      <alignment horizontal="center" vertical="center" shrinkToFit="1"/>
    </xf>
    <xf numFmtId="181" fontId="32" fillId="0" borderId="100" xfId="0" applyNumberFormat="1" applyFont="1" applyFill="1" applyBorder="1" applyAlignment="1">
      <alignment horizontal="center" vertical="center" shrinkToFit="1"/>
    </xf>
    <xf numFmtId="38" fontId="32" fillId="7" borderId="34" xfId="2" applyFont="1" applyFill="1" applyBorder="1" applyAlignment="1">
      <alignment horizontal="center" vertical="center" shrinkToFit="1"/>
    </xf>
    <xf numFmtId="181" fontId="32" fillId="7" borderId="34" xfId="0" applyNumberFormat="1" applyFont="1" applyFill="1" applyBorder="1" applyAlignment="1">
      <alignment horizontal="center" vertical="center" shrinkToFit="1"/>
    </xf>
    <xf numFmtId="0" fontId="40" fillId="7" borderId="34" xfId="0" applyFont="1" applyFill="1" applyBorder="1" applyAlignment="1">
      <alignment horizontal="left" vertical="center"/>
    </xf>
    <xf numFmtId="0" fontId="40" fillId="7" borderId="34" xfId="0" applyNumberFormat="1" applyFont="1" applyFill="1" applyBorder="1" applyAlignment="1">
      <alignment vertical="center" wrapText="1"/>
    </xf>
    <xf numFmtId="38" fontId="38" fillId="7" borderId="34" xfId="2" applyFont="1" applyFill="1" applyBorder="1" applyAlignment="1">
      <alignment horizontal="center" vertical="center" shrinkToFit="1"/>
    </xf>
    <xf numFmtId="181" fontId="38" fillId="7" borderId="34" xfId="0" applyNumberFormat="1" applyFont="1" applyFill="1" applyBorder="1" applyAlignment="1">
      <alignment horizontal="center" vertical="center" shrinkToFit="1"/>
    </xf>
    <xf numFmtId="181" fontId="38" fillId="7" borderId="51" xfId="0" applyNumberFormat="1" applyFont="1" applyFill="1" applyBorder="1" applyAlignment="1">
      <alignment horizontal="center" vertical="center" wrapText="1" shrinkToFit="1"/>
    </xf>
    <xf numFmtId="181" fontId="32" fillId="0" borderId="99" xfId="0" applyNumberFormat="1" applyFont="1" applyFill="1" applyBorder="1" applyAlignment="1">
      <alignment horizontal="center" vertical="center" shrinkToFit="1"/>
    </xf>
    <xf numFmtId="0" fontId="38" fillId="7" borderId="149" xfId="0" applyFont="1" applyFill="1" applyBorder="1" applyAlignment="1">
      <alignment vertical="center"/>
    </xf>
    <xf numFmtId="0" fontId="38" fillId="7" borderId="98" xfId="0" applyFont="1" applyFill="1" applyBorder="1" applyAlignment="1">
      <alignment horizontal="left" vertical="center"/>
    </xf>
    <xf numFmtId="0" fontId="38" fillId="7" borderId="34" xfId="0" applyFont="1" applyFill="1" applyBorder="1" applyAlignment="1">
      <alignment vertical="center" wrapText="1"/>
    </xf>
    <xf numFmtId="38" fontId="32" fillId="0" borderId="0" xfId="2" applyFont="1" applyFill="1" applyBorder="1" applyAlignment="1">
      <alignment horizontal="center" vertical="center"/>
    </xf>
    <xf numFmtId="38" fontId="32" fillId="0" borderId="100" xfId="2" applyFont="1" applyFill="1" applyBorder="1" applyAlignment="1">
      <alignment horizontal="center" vertical="center"/>
    </xf>
    <xf numFmtId="181" fontId="39" fillId="0" borderId="100" xfId="0" applyNumberFormat="1" applyFont="1" applyFill="1" applyBorder="1" applyAlignment="1">
      <alignment horizontal="center" vertical="center" wrapText="1" shrinkToFit="1"/>
    </xf>
    <xf numFmtId="180" fontId="17" fillId="2" borderId="27" xfId="2" applyNumberFormat="1" applyFont="1" applyFill="1" applyBorder="1" applyAlignment="1">
      <alignment vertical="center"/>
    </xf>
    <xf numFmtId="176" fontId="32" fillId="0" borderId="107" xfId="1" applyNumberFormat="1" applyFont="1" applyFill="1" applyBorder="1" applyAlignment="1">
      <alignment vertical="center"/>
    </xf>
    <xf numFmtId="180" fontId="17" fillId="0" borderId="162" xfId="2" applyNumberFormat="1" applyFont="1" applyBorder="1" applyAlignment="1">
      <alignment vertical="center"/>
    </xf>
    <xf numFmtId="180" fontId="17" fillId="0" borderId="156" xfId="2" applyNumberFormat="1" applyFont="1" applyBorder="1" applyAlignment="1">
      <alignment vertical="center"/>
    </xf>
    <xf numFmtId="180" fontId="17" fillId="0" borderId="157" xfId="2" applyNumberFormat="1" applyFont="1" applyBorder="1" applyAlignment="1">
      <alignment vertical="center"/>
    </xf>
    <xf numFmtId="180" fontId="17" fillId="0" borderId="155" xfId="2" applyNumberFormat="1" applyFont="1" applyBorder="1" applyAlignment="1">
      <alignment vertical="center"/>
    </xf>
    <xf numFmtId="180" fontId="17" fillId="0" borderId="163" xfId="2" applyNumberFormat="1" applyFont="1" applyBorder="1" applyAlignment="1">
      <alignment vertical="center"/>
    </xf>
    <xf numFmtId="180" fontId="17" fillId="8" borderId="164" xfId="2" applyNumberFormat="1" applyFont="1" applyFill="1" applyBorder="1" applyAlignment="1">
      <alignment vertical="center"/>
    </xf>
    <xf numFmtId="180" fontId="17" fillId="0" borderId="165" xfId="2" applyNumberFormat="1" applyFont="1" applyBorder="1" applyAlignment="1">
      <alignment vertical="center"/>
    </xf>
    <xf numFmtId="180" fontId="17" fillId="0" borderId="166" xfId="2" applyNumberFormat="1" applyFont="1" applyBorder="1" applyAlignment="1">
      <alignment vertical="center"/>
    </xf>
    <xf numFmtId="180" fontId="17" fillId="8" borderId="167" xfId="2" applyNumberFormat="1" applyFont="1" applyFill="1" applyBorder="1" applyAlignment="1">
      <alignment vertical="center"/>
    </xf>
    <xf numFmtId="180" fontId="17" fillId="0" borderId="168" xfId="2" applyNumberFormat="1" applyFont="1" applyBorder="1" applyAlignment="1">
      <alignment vertical="center"/>
    </xf>
    <xf numFmtId="180" fontId="17" fillId="2" borderId="169" xfId="2" applyNumberFormat="1" applyFont="1" applyFill="1" applyBorder="1" applyAlignment="1">
      <alignment vertical="center"/>
    </xf>
    <xf numFmtId="180" fontId="17" fillId="2" borderId="153" xfId="2" applyNumberFormat="1" applyFont="1" applyFill="1" applyBorder="1" applyAlignment="1">
      <alignment vertical="center"/>
    </xf>
    <xf numFmtId="180" fontId="17" fillId="2" borderId="154" xfId="2" applyNumberFormat="1" applyFont="1" applyFill="1" applyBorder="1" applyAlignment="1">
      <alignment vertical="center"/>
    </xf>
    <xf numFmtId="180" fontId="17" fillId="2" borderId="16" xfId="2" applyNumberFormat="1" applyFont="1" applyFill="1" applyBorder="1" applyAlignment="1">
      <alignment vertical="center"/>
    </xf>
    <xf numFmtId="180" fontId="17" fillId="2" borderId="170" xfId="2" applyNumberFormat="1" applyFont="1" applyFill="1" applyBorder="1" applyAlignment="1">
      <alignment vertical="center"/>
    </xf>
    <xf numFmtId="180" fontId="17" fillId="8" borderId="171" xfId="2" applyNumberFormat="1" applyFont="1" applyFill="1" applyBorder="1" applyAlignment="1">
      <alignment vertical="center"/>
    </xf>
    <xf numFmtId="180" fontId="17" fillId="2" borderId="172" xfId="2" applyNumberFormat="1" applyFont="1" applyFill="1" applyBorder="1" applyAlignment="1">
      <alignment vertical="center"/>
    </xf>
    <xf numFmtId="180" fontId="17" fillId="2" borderId="173" xfId="2" applyNumberFormat="1" applyFont="1" applyFill="1" applyBorder="1" applyAlignment="1">
      <alignment vertical="center"/>
    </xf>
    <xf numFmtId="180" fontId="17" fillId="8" borderId="174" xfId="2" applyNumberFormat="1" applyFont="1" applyFill="1" applyBorder="1" applyAlignment="1">
      <alignment vertical="center"/>
    </xf>
    <xf numFmtId="180" fontId="17" fillId="2" borderId="175" xfId="2" applyNumberFormat="1" applyFont="1" applyFill="1" applyBorder="1" applyAlignment="1">
      <alignment vertical="center"/>
    </xf>
    <xf numFmtId="0" fontId="8" fillId="0" borderId="14" xfId="0" applyNumberFormat="1" applyFont="1" applyFill="1" applyBorder="1" applyAlignment="1">
      <alignment vertical="center"/>
    </xf>
    <xf numFmtId="49" fontId="32" fillId="0" borderId="80" xfId="0" applyNumberFormat="1" applyFont="1" applyFill="1" applyBorder="1" applyAlignment="1">
      <alignment horizontal="center" vertical="center" shrinkToFit="1"/>
    </xf>
    <xf numFmtId="181" fontId="32" fillId="0" borderId="131" xfId="0" applyNumberFormat="1" applyFont="1" applyFill="1" applyBorder="1" applyAlignment="1">
      <alignment horizontal="center" vertical="center" shrinkToFit="1"/>
    </xf>
    <xf numFmtId="0" fontId="21" fillId="0" borderId="0" xfId="0" applyFont="1" applyFill="1" applyAlignment="1">
      <alignment horizontal="left" vertical="center"/>
    </xf>
    <xf numFmtId="0" fontId="27" fillId="0" borderId="0" xfId="0" applyFont="1" applyAlignment="1"/>
    <xf numFmtId="38" fontId="8" fillId="8" borderId="100" xfId="2" applyFont="1" applyFill="1" applyBorder="1" applyAlignment="1">
      <alignment vertical="center"/>
    </xf>
    <xf numFmtId="38" fontId="8" fillId="8" borderId="144" xfId="2" applyFont="1" applyFill="1" applyBorder="1" applyAlignment="1">
      <alignment vertical="center"/>
    </xf>
    <xf numFmtId="38" fontId="8" fillId="2" borderId="41" xfId="2" applyFont="1" applyFill="1" applyBorder="1" applyAlignment="1">
      <alignment vertical="center"/>
    </xf>
    <xf numFmtId="38" fontId="8" fillId="8" borderId="87" xfId="2" applyFont="1" applyFill="1" applyBorder="1" applyAlignment="1">
      <alignment vertical="center"/>
    </xf>
    <xf numFmtId="38" fontId="8" fillId="8" borderId="145" xfId="2" applyFont="1" applyFill="1" applyBorder="1" applyAlignment="1">
      <alignment vertical="center"/>
    </xf>
    <xf numFmtId="38" fontId="8" fillId="2" borderId="3" xfId="2" applyFont="1" applyFill="1" applyBorder="1" applyAlignment="1">
      <alignment vertical="center"/>
    </xf>
    <xf numFmtId="38" fontId="8" fillId="8" borderId="94" xfId="2" applyFont="1" applyFill="1" applyBorder="1" applyAlignment="1">
      <alignment vertical="center"/>
    </xf>
    <xf numFmtId="38" fontId="8" fillId="8" borderId="146" xfId="2" applyFont="1" applyFill="1" applyBorder="1" applyAlignment="1">
      <alignment vertical="center"/>
    </xf>
    <xf numFmtId="38" fontId="8" fillId="2" borderId="123" xfId="2" applyFont="1" applyFill="1" applyBorder="1" applyAlignment="1">
      <alignment vertical="center"/>
    </xf>
    <xf numFmtId="38" fontId="42" fillId="2" borderId="31" xfId="2" applyFont="1" applyFill="1" applyBorder="1" applyAlignment="1">
      <alignment vertical="center"/>
    </xf>
    <xf numFmtId="38" fontId="42" fillId="2" borderId="11" xfId="2" applyFont="1" applyFill="1" applyBorder="1" applyAlignment="1">
      <alignment vertical="center"/>
    </xf>
    <xf numFmtId="38" fontId="42" fillId="2" borderId="38" xfId="2" applyFont="1" applyFill="1" applyBorder="1" applyAlignment="1">
      <alignment vertical="center"/>
    </xf>
    <xf numFmtId="38" fontId="42" fillId="2" borderId="40" xfId="2" applyFont="1" applyFill="1" applyBorder="1" applyAlignment="1">
      <alignment vertical="center"/>
    </xf>
    <xf numFmtId="38" fontId="42" fillId="2" borderId="42" xfId="2" applyFont="1" applyFill="1" applyBorder="1" applyAlignment="1">
      <alignment vertical="center"/>
    </xf>
    <xf numFmtId="38" fontId="42" fillId="2" borderId="44" xfId="2" applyFont="1" applyFill="1" applyBorder="1" applyAlignment="1">
      <alignment vertical="center"/>
    </xf>
    <xf numFmtId="38" fontId="42" fillId="2" borderId="0" xfId="2" applyFont="1" applyFill="1" applyBorder="1" applyAlignment="1">
      <alignment vertical="center"/>
    </xf>
    <xf numFmtId="38" fontId="42" fillId="2" borderId="19" xfId="2" applyFont="1" applyFill="1" applyBorder="1" applyAlignment="1">
      <alignment vertical="center"/>
    </xf>
    <xf numFmtId="38" fontId="42" fillId="2" borderId="12" xfId="2" applyFont="1" applyFill="1" applyBorder="1" applyAlignment="1">
      <alignment vertical="center"/>
    </xf>
    <xf numFmtId="38" fontId="42" fillId="2" borderId="39" xfId="2" applyFont="1" applyFill="1" applyBorder="1" applyAlignment="1">
      <alignment vertical="center"/>
    </xf>
    <xf numFmtId="38" fontId="42" fillId="2" borderId="14" xfId="2" applyFont="1" applyFill="1" applyBorder="1" applyAlignment="1">
      <alignment vertical="center"/>
    </xf>
    <xf numFmtId="38" fontId="42" fillId="2" borderId="43" xfId="2" applyFont="1" applyFill="1" applyBorder="1" applyAlignment="1">
      <alignment vertical="center"/>
    </xf>
    <xf numFmtId="38" fontId="42" fillId="2" borderId="6" xfId="2" applyFont="1" applyFill="1" applyBorder="1" applyAlignment="1">
      <alignment vertical="center"/>
    </xf>
    <xf numFmtId="38" fontId="42" fillId="2" borderId="49" xfId="2" applyFont="1" applyFill="1" applyBorder="1" applyAlignment="1">
      <alignment vertical="center"/>
    </xf>
    <xf numFmtId="38" fontId="42" fillId="2" borderId="20" xfId="2" applyFont="1" applyFill="1" applyBorder="1" applyAlignment="1">
      <alignment vertical="center"/>
    </xf>
    <xf numFmtId="38" fontId="42" fillId="2" borderId="102" xfId="2" applyFont="1" applyFill="1" applyBorder="1" applyAlignment="1">
      <alignment vertical="center"/>
    </xf>
    <xf numFmtId="38" fontId="42" fillId="2" borderId="121" xfId="2" applyFont="1" applyFill="1" applyBorder="1" applyAlignment="1">
      <alignment vertical="center"/>
    </xf>
    <xf numFmtId="38" fontId="42" fillId="2" borderId="15" xfId="2" applyFont="1" applyFill="1" applyBorder="1" applyAlignment="1">
      <alignment vertical="center"/>
    </xf>
    <xf numFmtId="38" fontId="42" fillId="2" borderId="122" xfId="2" applyFont="1" applyFill="1" applyBorder="1" applyAlignment="1">
      <alignment vertical="center"/>
    </xf>
    <xf numFmtId="38" fontId="42" fillId="2" borderId="53" xfId="2" applyFont="1" applyFill="1" applyBorder="1" applyAlignment="1">
      <alignment vertical="center"/>
    </xf>
    <xf numFmtId="38" fontId="42" fillId="2" borderId="93" xfId="2" applyFont="1" applyFill="1" applyBorder="1" applyAlignment="1">
      <alignment vertical="center"/>
    </xf>
    <xf numFmtId="38" fontId="8" fillId="2" borderId="57" xfId="2" applyFont="1" applyFill="1" applyBorder="1" applyAlignment="1">
      <alignment vertical="center"/>
    </xf>
    <xf numFmtId="38" fontId="8" fillId="2" borderId="30" xfId="2" applyFont="1" applyFill="1" applyBorder="1" applyAlignment="1">
      <alignment vertical="center"/>
    </xf>
    <xf numFmtId="38" fontId="8" fillId="2" borderId="110" xfId="2" applyFont="1" applyFill="1" applyBorder="1" applyAlignment="1">
      <alignment vertical="center"/>
    </xf>
    <xf numFmtId="38" fontId="8" fillId="2" borderId="97" xfId="2" applyFont="1" applyFill="1" applyBorder="1" applyAlignment="1">
      <alignment vertical="center"/>
    </xf>
    <xf numFmtId="38" fontId="8" fillId="2" borderId="124" xfId="2" applyFont="1" applyFill="1" applyBorder="1" applyAlignment="1">
      <alignment vertical="center"/>
    </xf>
    <xf numFmtId="38" fontId="8" fillId="2" borderId="58" xfId="2" applyFont="1" applyFill="1" applyBorder="1" applyAlignment="1">
      <alignment vertical="center"/>
    </xf>
    <xf numFmtId="38" fontId="8" fillId="2" borderId="55" xfId="2" applyFont="1" applyFill="1" applyBorder="1" applyAlignment="1">
      <alignment vertical="center"/>
    </xf>
    <xf numFmtId="0" fontId="43" fillId="0" borderId="0" xfId="0" applyFont="1" applyAlignment="1"/>
    <xf numFmtId="9" fontId="0" fillId="0" borderId="0" xfId="0" applyNumberFormat="1" applyAlignment="1">
      <alignment horizontal="left"/>
    </xf>
    <xf numFmtId="182" fontId="0" fillId="0" borderId="0" xfId="0" applyNumberFormat="1"/>
    <xf numFmtId="38" fontId="11" fillId="0" borderId="6" xfId="0" applyNumberFormat="1" applyFont="1" applyBorder="1" applyAlignment="1">
      <alignment vertical="center"/>
    </xf>
    <xf numFmtId="0" fontId="11" fillId="0" borderId="3" xfId="0" applyFont="1" applyBorder="1" applyAlignment="1">
      <alignment vertical="center"/>
    </xf>
    <xf numFmtId="38" fontId="11" fillId="0" borderId="58" xfId="0" applyNumberFormat="1" applyFont="1" applyBorder="1" applyAlignment="1">
      <alignment vertical="center"/>
    </xf>
    <xf numFmtId="0" fontId="11" fillId="0" borderId="57" xfId="0" applyFont="1" applyBorder="1" applyAlignment="1">
      <alignment vertical="center"/>
    </xf>
    <xf numFmtId="0" fontId="11" fillId="0" borderId="206" xfId="0" applyFont="1" applyBorder="1" applyAlignment="1">
      <alignment vertical="center"/>
    </xf>
    <xf numFmtId="0" fontId="18" fillId="0" borderId="56" xfId="0" applyFont="1" applyBorder="1" applyAlignment="1">
      <alignment horizontal="center" vertical="center"/>
    </xf>
    <xf numFmtId="0" fontId="18" fillId="0" borderId="17" xfId="0" applyFont="1" applyBorder="1" applyAlignment="1">
      <alignment horizontal="center" vertical="center"/>
    </xf>
    <xf numFmtId="38" fontId="11" fillId="0" borderId="196" xfId="0" applyNumberFormat="1" applyFont="1" applyBorder="1" applyAlignment="1">
      <alignment vertical="center"/>
    </xf>
    <xf numFmtId="0" fontId="11" fillId="0" borderId="207" xfId="0" applyFont="1" applyBorder="1" applyAlignment="1">
      <alignment vertical="center"/>
    </xf>
    <xf numFmtId="0" fontId="20" fillId="0" borderId="0" xfId="0" applyFont="1" applyFill="1" applyAlignment="1">
      <alignment horizontal="center" vertical="center" wrapText="1"/>
    </xf>
    <xf numFmtId="0" fontId="19" fillId="0" borderId="127" xfId="0" applyFont="1" applyFill="1" applyBorder="1" applyAlignment="1">
      <alignment horizontal="center" vertical="center"/>
    </xf>
    <xf numFmtId="38" fontId="11" fillId="0" borderId="172" xfId="0" applyNumberFormat="1" applyFont="1" applyBorder="1" applyAlignment="1">
      <alignment vertical="center"/>
    </xf>
    <xf numFmtId="0" fontId="11" fillId="0" borderId="175" xfId="0" applyFont="1" applyBorder="1" applyAlignment="1">
      <alignment vertical="center"/>
    </xf>
    <xf numFmtId="0" fontId="11" fillId="0" borderId="19" xfId="0" applyFont="1" applyBorder="1" applyAlignment="1">
      <alignment vertical="center"/>
    </xf>
    <xf numFmtId="38" fontId="11" fillId="0" borderId="44" xfId="0" applyNumberFormat="1" applyFont="1" applyBorder="1" applyAlignment="1">
      <alignment vertical="center"/>
    </xf>
    <xf numFmtId="0" fontId="11" fillId="0" borderId="31" xfId="0" applyFont="1" applyBorder="1" applyAlignment="1">
      <alignment vertical="center"/>
    </xf>
    <xf numFmtId="0" fontId="11" fillId="0" borderId="29" xfId="0" applyFont="1" applyBorder="1" applyAlignment="1">
      <alignment vertical="center"/>
    </xf>
    <xf numFmtId="38" fontId="11" fillId="0" borderId="203" xfId="0" applyNumberFormat="1" applyFont="1" applyBorder="1" applyAlignment="1">
      <alignment vertical="center"/>
    </xf>
    <xf numFmtId="0" fontId="11" fillId="0" borderId="205" xfId="0" applyFont="1" applyBorder="1" applyAlignment="1">
      <alignment vertical="center"/>
    </xf>
    <xf numFmtId="0" fontId="11" fillId="0" borderId="41" xfId="0" applyFont="1" applyBorder="1" applyAlignment="1">
      <alignment vertical="center"/>
    </xf>
    <xf numFmtId="38" fontId="11" fillId="0" borderId="52" xfId="0" applyNumberFormat="1" applyFont="1" applyBorder="1" applyAlignment="1">
      <alignment vertical="center"/>
    </xf>
    <xf numFmtId="0" fontId="11" fillId="0" borderId="197" xfId="0" applyFont="1" applyBorder="1" applyAlignment="1">
      <alignment vertical="center"/>
    </xf>
    <xf numFmtId="0" fontId="11" fillId="0" borderId="169" xfId="0" applyFont="1" applyBorder="1" applyAlignment="1">
      <alignment vertical="center"/>
    </xf>
    <xf numFmtId="0" fontId="11" fillId="0" borderId="204" xfId="0" applyFont="1" applyBorder="1" applyAlignment="1">
      <alignment vertical="center"/>
    </xf>
    <xf numFmtId="0" fontId="11" fillId="0" borderId="17" xfId="0" applyFont="1" applyBorder="1" applyAlignment="1">
      <alignment vertical="center"/>
    </xf>
    <xf numFmtId="0" fontId="18" fillId="0" borderId="198" xfId="0" applyFont="1" applyBorder="1" applyAlignment="1">
      <alignment horizontal="center" vertical="center" wrapText="1"/>
    </xf>
    <xf numFmtId="0" fontId="18" fillId="0" borderId="35" xfId="0" applyFont="1" applyBorder="1" applyAlignment="1">
      <alignment horizontal="center" vertical="center" wrapText="1"/>
    </xf>
    <xf numFmtId="0" fontId="11" fillId="0" borderId="4" xfId="0" applyFont="1" applyBorder="1" applyAlignment="1">
      <alignment horizontal="center" vertical="center"/>
    </xf>
    <xf numFmtId="0" fontId="11" fillId="0" borderId="184" xfId="0" applyFont="1" applyBorder="1" applyAlignment="1">
      <alignment horizontal="center" vertical="center"/>
    </xf>
    <xf numFmtId="0" fontId="11" fillId="0" borderId="199" xfId="0" applyFont="1" applyBorder="1" applyAlignment="1">
      <alignment horizontal="center" vertical="center"/>
    </xf>
    <xf numFmtId="178" fontId="7" fillId="0" borderId="86" xfId="0" applyNumberFormat="1" applyFont="1" applyFill="1" applyBorder="1" applyAlignment="1">
      <alignment vertical="center" wrapText="1"/>
    </xf>
    <xf numFmtId="178" fontId="7" fillId="0" borderId="49" xfId="0" applyNumberFormat="1" applyFont="1" applyFill="1" applyBorder="1" applyAlignment="1">
      <alignment vertical="center" wrapText="1"/>
    </xf>
    <xf numFmtId="178" fontId="7" fillId="0" borderId="200" xfId="0" applyNumberFormat="1" applyFont="1" applyFill="1" applyBorder="1" applyAlignment="1">
      <alignment vertical="center" wrapText="1"/>
    </xf>
    <xf numFmtId="178" fontId="7" fillId="0" borderId="201" xfId="0" applyNumberFormat="1" applyFont="1" applyFill="1" applyBorder="1" applyAlignment="1">
      <alignment vertical="center" wrapText="1"/>
    </xf>
    <xf numFmtId="0" fontId="7" fillId="0" borderId="119" xfId="0" applyFont="1" applyFill="1" applyBorder="1" applyAlignment="1">
      <alignment horizontal="center" vertical="center" wrapText="1"/>
    </xf>
    <xf numFmtId="0" fontId="7" fillId="0" borderId="166" xfId="0" applyFont="1" applyFill="1" applyBorder="1" applyAlignment="1">
      <alignment horizontal="center" vertical="center" wrapText="1"/>
    </xf>
    <xf numFmtId="0" fontId="7" fillId="0" borderId="164" xfId="0" applyFont="1" applyFill="1" applyBorder="1" applyAlignment="1">
      <alignment horizontal="center" vertical="center" wrapText="1"/>
    </xf>
    <xf numFmtId="0" fontId="18" fillId="0" borderId="198" xfId="0" applyFont="1" applyBorder="1" applyAlignment="1">
      <alignment horizontal="center" vertical="center"/>
    </xf>
    <xf numFmtId="0" fontId="18" fillId="0" borderId="35" xfId="0" applyFont="1" applyBorder="1" applyAlignment="1">
      <alignment horizontal="center" vertical="center"/>
    </xf>
    <xf numFmtId="0" fontId="18" fillId="0" borderId="185" xfId="0" applyFont="1" applyBorder="1" applyAlignment="1">
      <alignment horizontal="center" vertical="center" wrapText="1"/>
    </xf>
    <xf numFmtId="0" fontId="18" fillId="0" borderId="186" xfId="0" applyFont="1" applyBorder="1" applyAlignment="1">
      <alignment horizontal="center" vertical="center" wrapText="1"/>
    </xf>
    <xf numFmtId="0" fontId="18" fillId="0" borderId="187" xfId="0" applyFont="1" applyBorder="1" applyAlignment="1">
      <alignment horizontal="center" vertical="center" wrapText="1"/>
    </xf>
    <xf numFmtId="0" fontId="7" fillId="0" borderId="179" xfId="0" applyFont="1" applyFill="1" applyBorder="1" applyAlignment="1">
      <alignment horizontal="center" vertical="center"/>
    </xf>
    <xf numFmtId="0" fontId="7" fillId="0" borderId="180" xfId="0" applyFont="1" applyFill="1" applyBorder="1" applyAlignment="1">
      <alignment horizontal="center" vertical="center"/>
    </xf>
    <xf numFmtId="0" fontId="7" fillId="0" borderId="117" xfId="0" applyFont="1" applyFill="1" applyBorder="1" applyAlignment="1">
      <alignment horizontal="distributed" vertical="center" wrapText="1"/>
    </xf>
    <xf numFmtId="0" fontId="7" fillId="0" borderId="49" xfId="0" applyFont="1" applyFill="1" applyBorder="1" applyAlignment="1">
      <alignment horizontal="distributed" vertical="center" wrapText="1"/>
    </xf>
    <xf numFmtId="0" fontId="7" fillId="0" borderId="87" xfId="0" applyFont="1" applyFill="1" applyBorder="1" applyAlignment="1">
      <alignment horizontal="distributed" vertical="center" wrapText="1"/>
    </xf>
    <xf numFmtId="0" fontId="7" fillId="0" borderId="176" xfId="0" applyFont="1" applyFill="1" applyBorder="1" applyAlignment="1">
      <alignment horizontal="center" vertical="center"/>
    </xf>
    <xf numFmtId="0" fontId="7" fillId="0" borderId="182" xfId="0" applyFont="1" applyFill="1" applyBorder="1" applyAlignment="1">
      <alignment horizontal="center" vertical="center"/>
    </xf>
    <xf numFmtId="0" fontId="7" fillId="0" borderId="183" xfId="0" applyFont="1" applyFill="1" applyBorder="1" applyAlignment="1">
      <alignment horizontal="center" vertical="center"/>
    </xf>
    <xf numFmtId="0" fontId="7" fillId="0" borderId="184" xfId="0" applyFont="1" applyFill="1" applyBorder="1" applyAlignment="1">
      <alignment horizontal="center" vertical="center"/>
    </xf>
    <xf numFmtId="0" fontId="11" fillId="0" borderId="188" xfId="0" applyFont="1" applyBorder="1" applyAlignment="1">
      <alignment vertical="center"/>
    </xf>
    <xf numFmtId="0" fontId="11" fillId="0" borderId="18" xfId="0" applyFont="1" applyBorder="1" applyAlignment="1">
      <alignment vertical="center"/>
    </xf>
    <xf numFmtId="0" fontId="11" fillId="0" borderId="23" xfId="0" applyFont="1" applyBorder="1" applyAlignment="1">
      <alignment vertical="center"/>
    </xf>
    <xf numFmtId="0" fontId="11" fillId="0" borderId="189" xfId="0" applyFont="1" applyBorder="1" applyAlignment="1">
      <alignment vertical="center"/>
    </xf>
    <xf numFmtId="0" fontId="11" fillId="0" borderId="6" xfId="0" applyFont="1" applyBorder="1" applyAlignment="1">
      <alignment vertical="center"/>
    </xf>
    <xf numFmtId="0" fontId="11" fillId="0" borderId="12" xfId="0" applyFont="1" applyBorder="1" applyAlignment="1">
      <alignment vertical="center"/>
    </xf>
    <xf numFmtId="0" fontId="11" fillId="0" borderId="190" xfId="0" applyFont="1" applyBorder="1" applyAlignment="1">
      <alignment vertical="center"/>
    </xf>
    <xf numFmtId="0" fontId="11" fillId="0" borderId="153" xfId="0" applyFont="1" applyBorder="1" applyAlignment="1">
      <alignment vertical="center"/>
    </xf>
    <xf numFmtId="0" fontId="11" fillId="0" borderId="191" xfId="0" applyFont="1" applyBorder="1" applyAlignment="1">
      <alignment vertical="center"/>
    </xf>
    <xf numFmtId="0" fontId="11" fillId="0" borderId="172" xfId="0" applyFont="1" applyBorder="1" applyAlignment="1">
      <alignment vertical="center"/>
    </xf>
    <xf numFmtId="38" fontId="11" fillId="0" borderId="192" xfId="0" applyNumberFormat="1" applyFont="1" applyBorder="1" applyAlignment="1">
      <alignment vertical="center"/>
    </xf>
    <xf numFmtId="0" fontId="11" fillId="0" borderId="193" xfId="0" applyFont="1" applyBorder="1" applyAlignment="1">
      <alignment vertical="center"/>
    </xf>
    <xf numFmtId="38" fontId="11" fillId="0" borderId="194" xfId="0" applyNumberFormat="1" applyFont="1" applyBorder="1" applyAlignment="1">
      <alignment vertical="center"/>
    </xf>
    <xf numFmtId="0" fontId="11" fillId="0" borderId="195" xfId="0" applyFont="1" applyBorder="1" applyAlignment="1">
      <alignment vertical="center"/>
    </xf>
    <xf numFmtId="0" fontId="11" fillId="0" borderId="202" xfId="0" applyFont="1" applyBorder="1" applyAlignment="1">
      <alignment horizontal="left" vertical="center"/>
    </xf>
    <xf numFmtId="0" fontId="11" fillId="0" borderId="17" xfId="0" applyFont="1" applyBorder="1" applyAlignment="1">
      <alignment horizontal="left" vertical="center"/>
    </xf>
    <xf numFmtId="0" fontId="17" fillId="0" borderId="176" xfId="0" applyFont="1" applyBorder="1" applyAlignment="1">
      <alignment horizontal="right" vertical="center"/>
    </xf>
    <xf numFmtId="0" fontId="17" fillId="0" borderId="177" xfId="0" applyFont="1" applyBorder="1" applyAlignment="1">
      <alignment horizontal="right" vertical="center"/>
    </xf>
    <xf numFmtId="0" fontId="11" fillId="0" borderId="178" xfId="0" applyFont="1" applyBorder="1" applyAlignment="1">
      <alignment horizontal="center" vertical="center"/>
    </xf>
    <xf numFmtId="0" fontId="11" fillId="0" borderId="179" xfId="0" applyFont="1" applyBorder="1" applyAlignment="1">
      <alignment horizontal="center" vertical="center"/>
    </xf>
    <xf numFmtId="0" fontId="11" fillId="0" borderId="180" xfId="0" applyFont="1" applyBorder="1" applyAlignment="1">
      <alignment horizontal="center" vertical="center"/>
    </xf>
    <xf numFmtId="179" fontId="7" fillId="0" borderId="49" xfId="0" applyNumberFormat="1" applyFont="1" applyFill="1" applyBorder="1" applyAlignment="1">
      <alignment vertical="center"/>
    </xf>
    <xf numFmtId="179" fontId="7" fillId="0" borderId="3" xfId="0" applyNumberFormat="1" applyFont="1" applyFill="1" applyBorder="1" applyAlignment="1">
      <alignment vertical="center"/>
    </xf>
    <xf numFmtId="179" fontId="7" fillId="0" borderId="49" xfId="1" applyNumberFormat="1" applyFont="1" applyFill="1" applyBorder="1" applyAlignment="1">
      <alignment vertical="center"/>
    </xf>
    <xf numFmtId="179" fontId="7" fillId="0" borderId="3" xfId="1" applyNumberFormat="1" applyFont="1" applyFill="1" applyBorder="1" applyAlignment="1">
      <alignment vertical="center"/>
    </xf>
    <xf numFmtId="179" fontId="7" fillId="0" borderId="49" xfId="1" applyNumberFormat="1" applyFont="1" applyFill="1" applyBorder="1" applyAlignment="1">
      <alignment vertical="center" wrapText="1"/>
    </xf>
    <xf numFmtId="179" fontId="7" fillId="0" borderId="3" xfId="1" applyNumberFormat="1" applyFont="1" applyFill="1" applyBorder="1" applyAlignment="1">
      <alignment vertical="center" wrapText="1"/>
    </xf>
    <xf numFmtId="179" fontId="7" fillId="0" borderId="166" xfId="0" applyNumberFormat="1" applyFont="1" applyFill="1" applyBorder="1" applyAlignment="1">
      <alignment vertical="center" wrapText="1"/>
    </xf>
    <xf numFmtId="179" fontId="7" fillId="0" borderId="168" xfId="0" applyNumberFormat="1" applyFont="1" applyFill="1" applyBorder="1" applyAlignment="1">
      <alignment vertical="center" wrapText="1"/>
    </xf>
    <xf numFmtId="178" fontId="7" fillId="0" borderId="86" xfId="0" applyNumberFormat="1" applyFont="1" applyFill="1" applyBorder="1" applyAlignment="1">
      <alignment vertical="center"/>
    </xf>
    <xf numFmtId="178" fontId="7" fillId="0" borderId="49" xfId="0" applyNumberFormat="1" applyFont="1" applyFill="1" applyBorder="1" applyAlignment="1">
      <alignment vertical="center"/>
    </xf>
    <xf numFmtId="0" fontId="7" fillId="0" borderId="118" xfId="0" applyFont="1" applyFill="1" applyBorder="1" applyAlignment="1">
      <alignment horizontal="distributed" vertical="center" wrapText="1"/>
    </xf>
    <xf numFmtId="0" fontId="7" fillId="0" borderId="173" xfId="0" applyFont="1" applyFill="1" applyBorder="1" applyAlignment="1">
      <alignment horizontal="distributed" vertical="center" wrapText="1"/>
    </xf>
    <xf numFmtId="0" fontId="7" fillId="0" borderId="171" xfId="0" applyFont="1" applyFill="1" applyBorder="1" applyAlignment="1">
      <alignment horizontal="distributed" vertical="center" wrapText="1"/>
    </xf>
    <xf numFmtId="0" fontId="18" fillId="0" borderId="22" xfId="0" applyFont="1" applyBorder="1" applyAlignment="1">
      <alignment horizontal="center" vertical="center"/>
    </xf>
    <xf numFmtId="0" fontId="18" fillId="0" borderId="181" xfId="0" applyFont="1" applyBorder="1" applyAlignment="1">
      <alignment horizontal="center" vertical="center"/>
    </xf>
    <xf numFmtId="179" fontId="7" fillId="0" borderId="173" xfId="1" applyNumberFormat="1" applyFont="1" applyFill="1" applyBorder="1" applyAlignment="1">
      <alignment vertical="center" wrapText="1"/>
    </xf>
    <xf numFmtId="179" fontId="7" fillId="0" borderId="175" xfId="1" applyNumberFormat="1" applyFont="1" applyFill="1" applyBorder="1" applyAlignment="1">
      <alignment vertical="center" wrapText="1"/>
    </xf>
    <xf numFmtId="0" fontId="32" fillId="0" borderId="89" xfId="0" applyFont="1" applyFill="1" applyBorder="1" applyAlignment="1">
      <alignment horizontal="left" vertical="center" wrapText="1"/>
    </xf>
    <xf numFmtId="0" fontId="32" fillId="0" borderId="132" xfId="0" applyFont="1" applyFill="1" applyBorder="1" applyAlignment="1">
      <alignment horizontal="left" vertical="center" wrapText="1"/>
    </xf>
    <xf numFmtId="0" fontId="32" fillId="0" borderId="56" xfId="0" applyFont="1" applyFill="1" applyBorder="1" applyAlignment="1">
      <alignment horizontal="center" vertical="center"/>
    </xf>
    <xf numFmtId="0" fontId="32" fillId="0" borderId="55" xfId="0" applyFont="1" applyFill="1" applyBorder="1" applyAlignment="1">
      <alignment horizontal="center" vertical="center"/>
    </xf>
    <xf numFmtId="0" fontId="32" fillId="0" borderId="57" xfId="0" applyFont="1" applyFill="1" applyBorder="1" applyAlignment="1">
      <alignment horizontal="center" vertical="center"/>
    </xf>
    <xf numFmtId="0" fontId="38" fillId="0" borderId="56" xfId="0" applyFont="1" applyFill="1" applyBorder="1" applyAlignment="1">
      <alignment horizontal="center" vertical="center"/>
    </xf>
    <xf numFmtId="0" fontId="38" fillId="0" borderId="55" xfId="0" applyFont="1" applyFill="1" applyBorder="1" applyAlignment="1">
      <alignment horizontal="center" vertical="center"/>
    </xf>
    <xf numFmtId="181" fontId="38" fillId="0" borderId="58" xfId="0" applyNumberFormat="1" applyFont="1" applyFill="1" applyBorder="1" applyAlignment="1">
      <alignment horizontal="center" vertical="center"/>
    </xf>
    <xf numFmtId="181" fontId="38" fillId="0" borderId="57" xfId="0" applyNumberFormat="1" applyFont="1" applyFill="1" applyBorder="1" applyAlignment="1">
      <alignment horizontal="center" vertical="center"/>
    </xf>
    <xf numFmtId="0" fontId="32" fillId="0" borderId="208" xfId="0" applyFont="1" applyFill="1" applyBorder="1" applyAlignment="1">
      <alignment horizontal="center" vertical="center" wrapText="1"/>
    </xf>
    <xf numFmtId="0" fontId="32" fillId="0" borderId="116" xfId="0" applyFont="1" applyFill="1" applyBorder="1" applyAlignment="1">
      <alignment horizontal="center" vertical="center" wrapText="1"/>
    </xf>
    <xf numFmtId="0" fontId="32" fillId="0" borderId="204" xfId="0" applyFont="1" applyFill="1" applyBorder="1" applyAlignment="1">
      <alignment horizontal="left" vertical="center" wrapText="1"/>
    </xf>
    <xf numFmtId="0" fontId="32" fillId="0" borderId="25" xfId="0" applyFont="1" applyFill="1" applyBorder="1" applyAlignment="1">
      <alignment horizontal="left" vertical="center" wrapText="1"/>
    </xf>
    <xf numFmtId="0" fontId="32" fillId="0" borderId="49"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90" xfId="0" applyFont="1" applyFill="1" applyBorder="1" applyAlignment="1">
      <alignment horizontal="left" vertical="center" wrapText="1"/>
    </xf>
    <xf numFmtId="0" fontId="36" fillId="0" borderId="0" xfId="0" applyFont="1" applyFill="1" applyAlignment="1">
      <alignment horizontal="center" vertical="center"/>
    </xf>
    <xf numFmtId="181" fontId="38" fillId="0" borderId="58" xfId="0" applyNumberFormat="1" applyFont="1" applyFill="1" applyBorder="1" applyAlignment="1">
      <alignment horizontal="center" vertical="center" shrinkToFit="1"/>
    </xf>
    <xf numFmtId="181" fontId="38" fillId="0" borderId="57" xfId="0" applyNumberFormat="1" applyFont="1" applyFill="1" applyBorder="1" applyAlignment="1">
      <alignment horizontal="center" vertical="center" shrinkToFit="1"/>
    </xf>
    <xf numFmtId="38" fontId="38" fillId="0" borderId="58" xfId="2" applyFont="1" applyFill="1" applyBorder="1" applyAlignment="1">
      <alignment horizontal="center" vertical="center" shrinkToFit="1"/>
    </xf>
    <xf numFmtId="38" fontId="38" fillId="0" borderId="57" xfId="2" applyFont="1" applyFill="1" applyBorder="1" applyAlignment="1">
      <alignment horizontal="center" vertical="center" shrinkToFit="1"/>
    </xf>
    <xf numFmtId="0" fontId="32" fillId="0" borderId="92" xfId="0" applyFont="1" applyFill="1" applyBorder="1" applyAlignment="1">
      <alignment horizontal="center" vertical="center"/>
    </xf>
    <xf numFmtId="0" fontId="32" fillId="0" borderId="116" xfId="0" applyFont="1" applyFill="1" applyBorder="1" applyAlignment="1">
      <alignment horizontal="center" vertical="center"/>
    </xf>
    <xf numFmtId="0" fontId="32" fillId="0" borderId="20" xfId="0" applyFont="1" applyFill="1" applyBorder="1" applyAlignment="1">
      <alignment horizontal="left" vertical="center" wrapText="1"/>
    </xf>
    <xf numFmtId="0" fontId="32" fillId="0" borderId="92" xfId="0" applyFont="1" applyFill="1" applyBorder="1" applyAlignment="1">
      <alignment horizontal="center" vertical="center" wrapText="1"/>
    </xf>
    <xf numFmtId="0" fontId="32" fillId="0" borderId="88" xfId="0" applyFont="1" applyFill="1" applyBorder="1" applyAlignment="1">
      <alignment horizontal="center" vertical="center" wrapText="1"/>
    </xf>
    <xf numFmtId="0" fontId="33" fillId="0" borderId="20" xfId="0" applyFont="1" applyFill="1" applyBorder="1" applyAlignment="1">
      <alignment horizontal="left" vertical="center" wrapText="1"/>
    </xf>
    <xf numFmtId="0" fontId="33" fillId="0" borderId="25" xfId="0" applyFont="1" applyFill="1" applyBorder="1" applyAlignment="1">
      <alignment horizontal="left" vertical="center" wrapText="1"/>
    </xf>
    <xf numFmtId="0" fontId="0" fillId="0" borderId="0" xfId="0" applyAlignment="1">
      <alignment vertical="center"/>
    </xf>
    <xf numFmtId="0" fontId="32" fillId="0" borderId="95" xfId="0" applyFont="1" applyFill="1" applyBorder="1" applyAlignment="1">
      <alignment horizontal="center" vertical="center" wrapText="1"/>
    </xf>
    <xf numFmtId="0" fontId="33" fillId="0" borderId="56" xfId="0" applyFont="1" applyFill="1" applyBorder="1" applyAlignment="1">
      <alignment horizontal="center" vertical="center" wrapText="1"/>
    </xf>
    <xf numFmtId="0" fontId="33" fillId="0" borderId="55" xfId="0" applyFont="1" applyFill="1" applyBorder="1" applyAlignment="1">
      <alignment horizontal="center" vertical="center" wrapText="1"/>
    </xf>
    <xf numFmtId="0" fontId="33" fillId="0" borderId="59" xfId="0" applyFont="1" applyFill="1" applyBorder="1" applyAlignment="1">
      <alignment horizontal="center" vertical="center" wrapText="1"/>
    </xf>
    <xf numFmtId="0" fontId="32" fillId="0" borderId="93"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127" xfId="0" applyFont="1" applyFill="1" applyBorder="1" applyAlignment="1">
      <alignment horizontal="left" vertical="center" wrapText="1"/>
    </xf>
    <xf numFmtId="0" fontId="32" fillId="0" borderId="92" xfId="0" applyNumberFormat="1" applyFont="1" applyFill="1" applyBorder="1" applyAlignment="1">
      <alignment horizontal="center" vertical="center" wrapText="1"/>
    </xf>
    <xf numFmtId="0" fontId="32" fillId="0" borderId="88" xfId="0" applyNumberFormat="1" applyFont="1" applyFill="1" applyBorder="1" applyAlignment="1">
      <alignment horizontal="center" vertical="center" wrapText="1"/>
    </xf>
    <xf numFmtId="0" fontId="32" fillId="0" borderId="20" xfId="0" applyNumberFormat="1" applyFont="1" applyFill="1" applyBorder="1" applyAlignment="1">
      <alignment horizontal="left" vertical="center" wrapText="1"/>
    </xf>
    <xf numFmtId="0" fontId="32" fillId="0" borderId="31" xfId="0" applyNumberFormat="1" applyFont="1" applyFill="1" applyBorder="1" applyAlignment="1">
      <alignment horizontal="left" vertical="center" wrapText="1"/>
    </xf>
    <xf numFmtId="0" fontId="32" fillId="0" borderId="133" xfId="0" applyFont="1" applyFill="1" applyBorder="1" applyAlignment="1">
      <alignment horizontal="left" vertical="center" wrapText="1"/>
    </xf>
    <xf numFmtId="0" fontId="41" fillId="0" borderId="49" xfId="0" applyFont="1" applyFill="1" applyBorder="1" applyAlignment="1">
      <alignment horizontal="left" vertical="center" wrapText="1"/>
    </xf>
    <xf numFmtId="0" fontId="41" fillId="0" borderId="19" xfId="0" applyFont="1" applyFill="1" applyBorder="1" applyAlignment="1">
      <alignment horizontal="left" vertical="center" wrapText="1"/>
    </xf>
    <xf numFmtId="0" fontId="32" fillId="0" borderId="19" xfId="0" applyFont="1" applyFill="1" applyBorder="1" applyAlignment="1">
      <alignment horizontal="left" vertical="center" wrapText="1"/>
    </xf>
    <xf numFmtId="0" fontId="32" fillId="0" borderId="95" xfId="0" applyFont="1" applyFill="1" applyBorder="1" applyAlignment="1">
      <alignment horizontal="center" vertical="center"/>
    </xf>
    <xf numFmtId="0" fontId="32" fillId="0" borderId="90"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17" xfId="0" applyFont="1" applyFill="1" applyBorder="1" applyAlignment="1">
      <alignment horizontal="left" vertical="center" wrapText="1"/>
    </xf>
    <xf numFmtId="0" fontId="32" fillId="0" borderId="88" xfId="0" applyFont="1" applyFill="1" applyBorder="1" applyAlignment="1">
      <alignment horizontal="center" vertical="center"/>
    </xf>
    <xf numFmtId="0" fontId="32" fillId="0" borderId="31" xfId="0" applyFont="1" applyFill="1" applyBorder="1" applyAlignment="1">
      <alignment horizontal="left" vertical="center"/>
    </xf>
    <xf numFmtId="0" fontId="32" fillId="0" borderId="25" xfId="0" applyFont="1" applyFill="1" applyBorder="1" applyAlignment="1">
      <alignment horizontal="left" vertical="center"/>
    </xf>
    <xf numFmtId="38" fontId="1" fillId="3" borderId="102" xfId="2" applyFont="1" applyFill="1" applyBorder="1" applyAlignment="1">
      <alignment horizontal="left" vertical="top" wrapText="1"/>
    </xf>
    <xf numFmtId="38" fontId="1" fillId="3" borderId="48" xfId="2" applyFont="1" applyFill="1" applyBorder="1" applyAlignment="1">
      <alignment horizontal="left" vertical="top" wrapText="1"/>
    </xf>
    <xf numFmtId="38" fontId="1" fillId="3" borderId="122" xfId="2" applyFont="1" applyFill="1" applyBorder="1" applyAlignment="1">
      <alignment horizontal="center" vertical="top" wrapText="1"/>
    </xf>
    <xf numFmtId="38" fontId="1" fillId="3" borderId="209" xfId="2" applyFont="1" applyFill="1" applyBorder="1" applyAlignment="1">
      <alignment horizontal="center" vertical="top" wrapText="1"/>
    </xf>
    <xf numFmtId="38" fontId="8" fillId="3" borderId="102" xfId="2" applyFont="1" applyFill="1" applyBorder="1" applyAlignment="1">
      <alignment horizontal="center" vertical="top" wrapText="1"/>
    </xf>
    <xf numFmtId="38" fontId="8" fillId="3" borderId="48" xfId="2" applyFont="1" applyFill="1" applyBorder="1" applyAlignment="1">
      <alignment horizontal="center" vertical="top" wrapText="1"/>
    </xf>
    <xf numFmtId="38" fontId="1" fillId="3" borderId="102" xfId="2" applyFont="1" applyFill="1" applyBorder="1" applyAlignment="1">
      <alignment horizontal="center" vertical="top" wrapText="1"/>
    </xf>
    <xf numFmtId="38" fontId="1" fillId="3" borderId="48" xfId="2" applyFont="1" applyFill="1" applyBorder="1" applyAlignment="1">
      <alignment horizontal="center" vertical="top" wrapText="1"/>
    </xf>
    <xf numFmtId="38" fontId="1" fillId="3" borderId="122" xfId="2" applyFont="1" applyFill="1" applyBorder="1" applyAlignment="1">
      <alignment horizontal="left" vertical="top" wrapText="1"/>
    </xf>
    <xf numFmtId="38" fontId="1" fillId="3" borderId="209" xfId="2" applyFont="1" applyFill="1" applyBorder="1" applyAlignment="1">
      <alignment horizontal="left" vertical="top" wrapText="1"/>
    </xf>
    <xf numFmtId="38" fontId="8" fillId="3" borderId="122" xfId="2" applyFont="1" applyFill="1" applyBorder="1" applyAlignment="1">
      <alignment horizontal="center" vertical="top" wrapText="1"/>
    </xf>
    <xf numFmtId="38" fontId="8" fillId="3" borderId="209" xfId="2" applyFont="1" applyFill="1" applyBorder="1" applyAlignment="1">
      <alignment horizontal="center" vertical="top" wrapText="1"/>
    </xf>
    <xf numFmtId="38" fontId="8" fillId="3" borderId="49" xfId="2" applyFont="1" applyFill="1" applyBorder="1" applyAlignment="1">
      <alignment horizontal="center" vertical="top" wrapText="1"/>
    </xf>
    <xf numFmtId="38" fontId="8" fillId="3" borderId="19" xfId="2" applyFont="1" applyFill="1" applyBorder="1" applyAlignment="1">
      <alignment horizontal="center" vertical="top" wrapText="1"/>
    </xf>
    <xf numFmtId="38" fontId="8" fillId="3" borderId="86" xfId="2" applyFont="1" applyFill="1" applyBorder="1" applyAlignment="1">
      <alignment horizontal="center" vertical="top" wrapText="1"/>
    </xf>
    <xf numFmtId="38" fontId="8" fillId="3" borderId="6" xfId="2" applyFont="1" applyFill="1" applyBorder="1" applyAlignment="1">
      <alignment horizontal="center" vertical="top" wrapText="1"/>
    </xf>
    <xf numFmtId="38" fontId="1" fillId="3" borderId="20" xfId="2" applyFont="1" applyFill="1" applyBorder="1" applyAlignment="1">
      <alignment horizontal="center" vertical="top" wrapText="1"/>
    </xf>
    <xf numFmtId="38" fontId="1" fillId="3" borderId="17" xfId="2" applyFont="1" applyFill="1" applyBorder="1" applyAlignment="1">
      <alignment horizontal="center" vertical="top" wrapText="1"/>
    </xf>
    <xf numFmtId="38" fontId="1" fillId="3" borderId="49" xfId="2" applyFont="1" applyFill="1" applyBorder="1" applyAlignment="1">
      <alignment horizontal="left" vertical="top" wrapText="1"/>
    </xf>
    <xf numFmtId="38" fontId="1" fillId="3" borderId="19" xfId="2" applyFont="1" applyFill="1" applyBorder="1" applyAlignment="1">
      <alignment horizontal="left" vertical="top" wrapText="1"/>
    </xf>
    <xf numFmtId="38" fontId="8" fillId="3" borderId="102" xfId="2" applyFont="1" applyFill="1" applyBorder="1" applyAlignment="1">
      <alignment horizontal="left" vertical="top" wrapText="1"/>
    </xf>
    <xf numFmtId="38" fontId="8" fillId="3" borderId="48" xfId="2" applyFont="1" applyFill="1" applyBorder="1" applyAlignment="1">
      <alignment horizontal="left" vertical="top" wrapText="1"/>
    </xf>
    <xf numFmtId="38" fontId="5" fillId="3" borderId="102" xfId="2" applyFont="1" applyFill="1" applyBorder="1" applyAlignment="1">
      <alignment horizontal="center" vertical="top" wrapText="1"/>
    </xf>
    <xf numFmtId="38" fontId="5" fillId="3" borderId="48" xfId="2" applyFont="1" applyFill="1" applyBorder="1" applyAlignment="1">
      <alignment horizontal="center" vertical="top" wrapText="1"/>
    </xf>
    <xf numFmtId="38" fontId="6" fillId="3" borderId="102" xfId="2" applyFont="1" applyFill="1" applyBorder="1" applyAlignment="1">
      <alignment horizontal="left" vertical="top" wrapText="1"/>
    </xf>
    <xf numFmtId="38" fontId="6" fillId="3" borderId="48" xfId="2" applyFont="1" applyFill="1" applyBorder="1" applyAlignment="1">
      <alignment horizontal="left" vertical="top" wrapText="1"/>
    </xf>
    <xf numFmtId="0" fontId="4" fillId="7" borderId="109" xfId="0" applyFont="1" applyFill="1" applyBorder="1" applyAlignment="1">
      <alignment horizontal="center" vertical="center" wrapText="1"/>
    </xf>
    <xf numFmtId="0" fontId="4" fillId="7" borderId="111" xfId="0" applyFont="1" applyFill="1" applyBorder="1" applyAlignment="1">
      <alignment horizontal="center" vertical="center" wrapText="1"/>
    </xf>
    <xf numFmtId="0" fontId="4" fillId="7" borderId="114" xfId="0" applyFont="1" applyFill="1" applyBorder="1" applyAlignment="1">
      <alignment horizontal="center" vertical="center" wrapText="1"/>
    </xf>
    <xf numFmtId="0" fontId="12" fillId="3" borderId="205" xfId="0" applyFont="1" applyFill="1" applyBorder="1" applyAlignment="1">
      <alignment horizontal="center" vertical="center"/>
    </xf>
    <xf numFmtId="0" fontId="12" fillId="3" borderId="41" xfId="0" applyFont="1" applyFill="1" applyBorder="1" applyAlignment="1">
      <alignment horizontal="center" vertical="center"/>
    </xf>
    <xf numFmtId="0" fontId="12" fillId="3" borderId="197" xfId="0" applyFont="1" applyFill="1" applyBorder="1" applyAlignment="1">
      <alignment horizontal="center" vertical="center"/>
    </xf>
    <xf numFmtId="38" fontId="8" fillId="3" borderId="92" xfId="2" applyFont="1" applyFill="1" applyBorder="1" applyAlignment="1">
      <alignment horizontal="center" vertical="top" wrapText="1"/>
    </xf>
    <xf numFmtId="38" fontId="8" fillId="3" borderId="93" xfId="2" applyFont="1" applyFill="1" applyBorder="1" applyAlignment="1">
      <alignment horizontal="center" vertical="top" wrapText="1"/>
    </xf>
    <xf numFmtId="38" fontId="8" fillId="3" borderId="94" xfId="2" applyFont="1" applyFill="1" applyBorder="1" applyAlignment="1">
      <alignment horizontal="center" vertical="top" wrapText="1"/>
    </xf>
    <xf numFmtId="38" fontId="8" fillId="3" borderId="116" xfId="2" applyFont="1" applyFill="1" applyBorder="1" applyAlignment="1">
      <alignment horizontal="center" vertical="top" wrapText="1"/>
    </xf>
    <xf numFmtId="38" fontId="8" fillId="3" borderId="127" xfId="2" applyFont="1" applyFill="1" applyBorder="1" applyAlignment="1">
      <alignment horizontal="center" vertical="top" wrapText="1"/>
    </xf>
    <xf numFmtId="38" fontId="8" fillId="3" borderId="99" xfId="2" applyFont="1" applyFill="1" applyBorder="1" applyAlignment="1">
      <alignment horizontal="center" vertical="top" wrapText="1"/>
    </xf>
    <xf numFmtId="38" fontId="8" fillId="3" borderId="86" xfId="2" applyFont="1" applyFill="1" applyBorder="1" applyAlignment="1">
      <alignment horizontal="center" vertical="center"/>
    </xf>
    <xf numFmtId="38" fontId="8" fillId="3" borderId="49" xfId="2" applyFont="1" applyFill="1" applyBorder="1" applyAlignment="1">
      <alignment horizontal="center" vertical="center"/>
    </xf>
    <xf numFmtId="38" fontId="8" fillId="3" borderId="19" xfId="2" applyFont="1" applyFill="1" applyBorder="1" applyAlignment="1">
      <alignment horizontal="center" vertical="center"/>
    </xf>
    <xf numFmtId="38" fontId="8" fillId="3" borderId="6" xfId="2" applyFont="1" applyFill="1" applyBorder="1" applyAlignment="1">
      <alignment horizontal="center" vertical="center"/>
    </xf>
    <xf numFmtId="38" fontId="8" fillId="3" borderId="50" xfId="2" applyFont="1" applyFill="1" applyBorder="1" applyAlignment="1">
      <alignment horizontal="center" vertical="center"/>
    </xf>
    <xf numFmtId="38" fontId="12" fillId="8" borderId="94" xfId="2" applyFont="1" applyFill="1" applyBorder="1" applyAlignment="1">
      <alignment horizontal="center" vertical="center"/>
    </xf>
    <xf numFmtId="38" fontId="12" fillId="8" borderId="100" xfId="2" applyFont="1" applyFill="1" applyBorder="1" applyAlignment="1">
      <alignment horizontal="center" vertical="center"/>
    </xf>
    <xf numFmtId="38" fontId="12" fillId="8" borderId="74" xfId="2" applyFont="1" applyFill="1" applyBorder="1" applyAlignment="1">
      <alignment horizontal="center" vertical="center"/>
    </xf>
    <xf numFmtId="38" fontId="8" fillId="3" borderId="49" xfId="2" applyFont="1" applyFill="1" applyBorder="1" applyAlignment="1">
      <alignment horizontal="left" vertical="center" wrapText="1"/>
    </xf>
    <xf numFmtId="38" fontId="8" fillId="3" borderId="19" xfId="2" applyFont="1" applyFill="1" applyBorder="1" applyAlignment="1">
      <alignment horizontal="left" vertical="center" wrapText="1"/>
    </xf>
    <xf numFmtId="38" fontId="8" fillId="3" borderId="6" xfId="2" applyFont="1" applyFill="1" applyBorder="1" applyAlignment="1">
      <alignment horizontal="center" vertical="center" wrapText="1"/>
    </xf>
    <xf numFmtId="38" fontId="8" fillId="3" borderId="49" xfId="2" applyFont="1" applyFill="1" applyBorder="1" applyAlignment="1">
      <alignment horizontal="center" vertical="center" wrapText="1"/>
    </xf>
    <xf numFmtId="38" fontId="8" fillId="3" borderId="19" xfId="2" applyFont="1" applyFill="1" applyBorder="1" applyAlignment="1">
      <alignment horizontal="center" vertical="center" wrapText="1"/>
    </xf>
    <xf numFmtId="38" fontId="6" fillId="3" borderId="6" xfId="2" applyFont="1" applyFill="1" applyBorder="1" applyAlignment="1">
      <alignment horizontal="center" vertical="center" wrapText="1"/>
    </xf>
    <xf numFmtId="38" fontId="6" fillId="3" borderId="50" xfId="2" applyFont="1" applyFill="1" applyBorder="1" applyAlignment="1">
      <alignment horizontal="center" vertical="center" wrapText="1"/>
    </xf>
    <xf numFmtId="38" fontId="5" fillId="3" borderId="49" xfId="2" applyFont="1" applyFill="1" applyBorder="1" applyAlignment="1">
      <alignment horizontal="center" vertical="center"/>
    </xf>
    <xf numFmtId="38" fontId="5" fillId="3" borderId="19" xfId="2" applyFont="1" applyFill="1" applyBorder="1" applyAlignment="1">
      <alignment horizontal="center" vertical="center"/>
    </xf>
    <xf numFmtId="38" fontId="12" fillId="8" borderId="146" xfId="2" applyFont="1" applyFill="1" applyBorder="1" applyAlignment="1">
      <alignment horizontal="center" vertical="center"/>
    </xf>
    <xf numFmtId="38" fontId="12" fillId="8" borderId="144" xfId="2" applyFont="1" applyFill="1" applyBorder="1" applyAlignment="1">
      <alignment horizontal="center" vertical="center"/>
    </xf>
    <xf numFmtId="38" fontId="12" fillId="8" borderId="210" xfId="2" applyFont="1" applyFill="1" applyBorder="1" applyAlignment="1">
      <alignment horizontal="center" vertical="center"/>
    </xf>
    <xf numFmtId="0" fontId="43" fillId="0" borderId="0" xfId="0" applyFont="1" applyAlignment="1">
      <alignment horizontal="left"/>
    </xf>
    <xf numFmtId="0" fontId="4" fillId="7" borderId="112" xfId="0" applyFont="1" applyFill="1" applyBorder="1" applyAlignment="1">
      <alignment horizontal="center" vertical="center" wrapText="1"/>
    </xf>
    <xf numFmtId="0" fontId="4" fillId="7" borderId="40" xfId="0" applyFont="1" applyFill="1" applyBorder="1" applyAlignment="1">
      <alignment horizontal="center" vertical="center" wrapText="1"/>
    </xf>
    <xf numFmtId="0" fontId="4" fillId="7" borderId="96" xfId="0" applyFont="1" applyFill="1" applyBorder="1" applyAlignment="1">
      <alignment horizontal="center" vertical="center" wrapText="1"/>
    </xf>
    <xf numFmtId="0" fontId="4" fillId="7" borderId="113"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48" xfId="0" applyFont="1" applyFill="1" applyBorder="1" applyAlignment="1">
      <alignment horizontal="center" vertical="center" wrapText="1"/>
    </xf>
    <xf numFmtId="0" fontId="4" fillId="7" borderId="106" xfId="0" applyFont="1" applyFill="1" applyBorder="1" applyAlignment="1">
      <alignment horizontal="center" vertical="center" wrapText="1"/>
    </xf>
    <xf numFmtId="0" fontId="4" fillId="7" borderId="38" xfId="0" applyFont="1" applyFill="1" applyBorder="1" applyAlignment="1">
      <alignment horizontal="center" vertical="center" wrapText="1"/>
    </xf>
    <xf numFmtId="0" fontId="4" fillId="7" borderId="115" xfId="0" applyFont="1" applyFill="1" applyBorder="1" applyAlignment="1">
      <alignment horizontal="center" vertical="center" wrapText="1"/>
    </xf>
    <xf numFmtId="0" fontId="32" fillId="0" borderId="31" xfId="0" applyFont="1" applyFill="1" applyBorder="1" applyAlignment="1">
      <alignment horizontal="left" vertical="center" wrapText="1"/>
    </xf>
    <xf numFmtId="0" fontId="38" fillId="6" borderId="56" xfId="0" applyFont="1" applyFill="1" applyBorder="1" applyAlignment="1">
      <alignment horizontal="center" vertical="center"/>
    </xf>
    <xf numFmtId="0" fontId="38" fillId="6" borderId="55" xfId="0" applyFont="1" applyFill="1" applyBorder="1" applyAlignment="1">
      <alignment horizontal="center" vertical="center"/>
    </xf>
    <xf numFmtId="0" fontId="38" fillId="0" borderId="95" xfId="0" applyFont="1" applyFill="1" applyBorder="1" applyAlignment="1">
      <alignment horizontal="center" vertical="center"/>
    </xf>
    <xf numFmtId="0" fontId="38" fillId="0" borderId="90" xfId="0" applyFont="1" applyFill="1" applyBorder="1" applyAlignment="1">
      <alignment horizontal="center" vertical="center"/>
    </xf>
    <xf numFmtId="0" fontId="32" fillId="0" borderId="95" xfId="0" applyFont="1" applyFill="1" applyBorder="1" applyAlignment="1">
      <alignment horizontal="left" vertical="center" wrapText="1"/>
    </xf>
    <xf numFmtId="0" fontId="41" fillId="0" borderId="127" xfId="0" applyFont="1" applyFill="1" applyBorder="1" applyAlignment="1">
      <alignment horizontal="left" vertical="center" wrapText="1"/>
    </xf>
    <xf numFmtId="38" fontId="33" fillId="0" borderId="6" xfId="0" applyNumberFormat="1" applyFont="1" applyFill="1" applyBorder="1" applyAlignment="1">
      <alignment horizontal="right" vertical="center"/>
    </xf>
    <xf numFmtId="38" fontId="33" fillId="0" borderId="19" xfId="0" applyNumberFormat="1" applyFont="1" applyFill="1" applyBorder="1" applyAlignment="1">
      <alignment horizontal="right" vertical="center"/>
    </xf>
    <xf numFmtId="38" fontId="33" fillId="0" borderId="49" xfId="0" applyNumberFormat="1" applyFont="1" applyFill="1" applyBorder="1" applyAlignment="1">
      <alignment horizontal="right" vertical="center"/>
    </xf>
    <xf numFmtId="38" fontId="33" fillId="0" borderId="3" xfId="0" applyNumberFormat="1" applyFont="1" applyFill="1" applyBorder="1" applyAlignment="1">
      <alignment horizontal="right" vertical="center"/>
    </xf>
    <xf numFmtId="176" fontId="33" fillId="0" borderId="7" xfId="1" applyNumberFormat="1" applyFont="1" applyFill="1" applyBorder="1" applyAlignment="1">
      <alignment horizontal="right" vertical="center"/>
    </xf>
    <xf numFmtId="176" fontId="33" fillId="0" borderId="211" xfId="1" applyNumberFormat="1" applyFont="1" applyFill="1" applyBorder="1" applyAlignment="1">
      <alignment horizontal="right" vertical="center"/>
    </xf>
    <xf numFmtId="176" fontId="33" fillId="0" borderId="212" xfId="1" applyNumberFormat="1" applyFont="1" applyFill="1" applyBorder="1" applyAlignment="1">
      <alignment horizontal="right" vertical="center"/>
    </xf>
    <xf numFmtId="176" fontId="33" fillId="0" borderId="8" xfId="1" applyNumberFormat="1" applyFont="1" applyFill="1" applyBorder="1" applyAlignment="1">
      <alignment horizontal="right" vertical="center"/>
    </xf>
    <xf numFmtId="0" fontId="31" fillId="4" borderId="0" xfId="0" applyFont="1" applyFill="1" applyAlignment="1">
      <alignment horizontal="left" vertical="center" wrapText="1"/>
    </xf>
    <xf numFmtId="0" fontId="31" fillId="4" borderId="0" xfId="0" applyFont="1" applyFill="1" applyAlignment="1">
      <alignment horizontal="left" vertical="top" wrapText="1"/>
    </xf>
    <xf numFmtId="38" fontId="25" fillId="5" borderId="4" xfId="0" applyNumberFormat="1" applyFont="1" applyFill="1" applyBorder="1" applyAlignment="1">
      <alignment horizontal="center" vertical="center" wrapText="1"/>
    </xf>
    <xf numFmtId="0" fontId="0" fillId="0" borderId="199" xfId="0" applyBorder="1"/>
    <xf numFmtId="38" fontId="38" fillId="6" borderId="184" xfId="0" applyNumberFormat="1" applyFont="1" applyFill="1" applyBorder="1" applyAlignment="1">
      <alignment horizontal="center" vertical="center"/>
    </xf>
    <xf numFmtId="38" fontId="38" fillId="6" borderId="5" xfId="0" applyNumberFormat="1" applyFont="1" applyFill="1" applyBorder="1" applyAlignment="1">
      <alignment horizontal="center" vertical="center"/>
    </xf>
    <xf numFmtId="38" fontId="36" fillId="4" borderId="0" xfId="0" applyNumberFormat="1" applyFont="1" applyFill="1" applyAlignment="1">
      <alignment horizontal="left" vertical="center"/>
    </xf>
    <xf numFmtId="0" fontId="0" fillId="0" borderId="0" xfId="0" applyAlignment="1">
      <alignment horizontal="left" vertical="center"/>
    </xf>
    <xf numFmtId="0" fontId="28" fillId="4" borderId="0" xfId="0" applyFont="1" applyFill="1" applyAlignment="1">
      <alignment horizontal="center" vertical="center" wrapText="1"/>
    </xf>
    <xf numFmtId="0" fontId="15" fillId="0" borderId="0" xfId="0" applyFont="1" applyAlignment="1">
      <alignment horizontal="center" vertical="center" wrapText="1"/>
    </xf>
    <xf numFmtId="0" fontId="36" fillId="4" borderId="0" xfId="0" applyFont="1" applyFill="1" applyAlignment="1">
      <alignment horizontal="right" vertical="center"/>
    </xf>
    <xf numFmtId="49" fontId="39" fillId="0" borderId="80" xfId="0" applyNumberFormat="1" applyFont="1" applyFill="1" applyBorder="1" applyAlignment="1">
      <alignment horizontal="center" vertical="center" shrinkToFit="1"/>
    </xf>
    <xf numFmtId="181" fontId="39" fillId="0" borderId="80" xfId="0" applyNumberFormat="1" applyFont="1" applyFill="1" applyBorder="1" applyAlignment="1">
      <alignment horizontal="center" vertical="center" shrinkToFit="1"/>
    </xf>
  </cellXfs>
  <cellStyles count="3">
    <cellStyle name="パーセント" xfId="1" builtinId="5"/>
    <cellStyle name="桁区切り" xfId="2" builtinId="6"/>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457859434237388E-2"/>
          <c:y val="1.1640476270938236E-2"/>
          <c:w val="0.89702352483717318"/>
          <c:h val="0.87801786579252705"/>
        </c:manualLayout>
      </c:layout>
      <c:barChart>
        <c:barDir val="col"/>
        <c:grouping val="clustered"/>
        <c:varyColors val="0"/>
        <c:ser>
          <c:idx val="0"/>
          <c:order val="0"/>
          <c:tx>
            <c:strRef>
              <c:f>グラフ用データ!$E$2</c:f>
              <c:strCache>
                <c:ptCount val="1"/>
                <c:pt idx="0">
                  <c:v>回収率</c:v>
                </c:pt>
              </c:strCache>
            </c:strRef>
          </c:tx>
          <c:invertIfNegative val="0"/>
          <c:dLbls>
            <c:dLbl>
              <c:idx val="3"/>
              <c:layout>
                <c:manualLayout>
                  <c:x val="0"/>
                  <c:y val="-5.7224606580829757E-3"/>
                </c:manualLayout>
              </c:layout>
              <c:spPr/>
              <c:txPr>
                <a:bodyPr/>
                <a:lstStyle/>
                <a:p>
                  <a:pPr>
                    <a:defRPr/>
                  </a:pPr>
                  <a:endParaRPr lang="ja-JP"/>
                </a:p>
              </c:txPr>
              <c:dLblPos val="outEnd"/>
              <c:showLegendKey val="0"/>
              <c:showVal val="1"/>
              <c:showCatName val="0"/>
              <c:showSerName val="0"/>
              <c:showPercent val="0"/>
              <c:showBubbleSize val="0"/>
            </c:dLbl>
            <c:dLbl>
              <c:idx val="4"/>
              <c:layout>
                <c:manualLayout>
                  <c:x val="9.876543209876543E-3"/>
                  <c:y val="3.814973772055317E-3"/>
                </c:manualLayout>
              </c:layout>
              <c:spPr/>
              <c:txPr>
                <a:bodyPr/>
                <a:lstStyle/>
                <a:p>
                  <a:pPr>
                    <a:defRPr/>
                  </a:pPr>
                  <a:endParaRPr lang="ja-JP"/>
                </a:p>
              </c:txPr>
              <c:dLblPos val="outEnd"/>
              <c:showLegendKey val="0"/>
              <c:showVal val="1"/>
              <c:showCatName val="0"/>
              <c:showSerName val="0"/>
              <c:showPercent val="0"/>
              <c:showBubbleSize val="0"/>
            </c:dLbl>
            <c:dLbl>
              <c:idx val="6"/>
              <c:layout>
                <c:manualLayout>
                  <c:x val="2.4829298572315106E-3"/>
                  <c:y val="-3.814973772055317E-3"/>
                </c:manualLayout>
              </c:layout>
              <c:spPr/>
              <c:txPr>
                <a:bodyPr/>
                <a:lstStyle/>
                <a:p>
                  <a:pPr>
                    <a:defRPr/>
                  </a:pPr>
                  <a:endParaRPr lang="ja-JP"/>
                </a:p>
              </c:txPr>
              <c:dLblPos val="outEnd"/>
              <c:showLegendKey val="0"/>
              <c:showVal val="1"/>
              <c:showCatName val="0"/>
              <c:showSerName val="0"/>
              <c:showPercent val="0"/>
              <c:showBubbleSize val="0"/>
            </c:dLbl>
            <c:dLbl>
              <c:idx val="14"/>
              <c:layout>
                <c:manualLayout>
                  <c:x val="-9.876543209876543E-3"/>
                  <c:y val="0"/>
                </c:manualLayout>
              </c:layout>
              <c:spPr/>
              <c:txPr>
                <a:bodyPr/>
                <a:lstStyle/>
                <a:p>
                  <a:pPr>
                    <a:defRPr/>
                  </a:pPr>
                  <a:endParaRPr lang="ja-JP"/>
                </a:p>
              </c:txPr>
              <c:dLblPos val="outEnd"/>
              <c:showLegendKey val="0"/>
              <c:showVal val="1"/>
              <c:showCatName val="0"/>
              <c:showSerName val="0"/>
              <c:showPercent val="0"/>
              <c:showBubbleSize val="0"/>
            </c:dLbl>
            <c:dLbl>
              <c:idx val="15"/>
              <c:layout>
                <c:manualLayout>
                  <c:x val="8.6418780985710111E-3"/>
                  <c:y val="0"/>
                </c:manualLayout>
              </c:layout>
              <c:spPr/>
              <c:txPr>
                <a:bodyPr/>
                <a:lstStyle/>
                <a:p>
                  <a:pPr>
                    <a:defRPr/>
                  </a:pPr>
                  <a:endParaRPr lang="ja-JP"/>
                </a:p>
              </c:txPr>
              <c:dLblPos val="outEnd"/>
              <c:showLegendKey val="0"/>
              <c:showVal val="1"/>
              <c:showCatName val="0"/>
              <c:showSerName val="0"/>
              <c:showPercent val="0"/>
              <c:showBubbleSize val="0"/>
            </c:dLbl>
            <c:dLbl>
              <c:idx val="16"/>
              <c:layout>
                <c:manualLayout>
                  <c:x val="3.7243947858472998E-3"/>
                  <c:y val="1.5259895088221268E-2"/>
                </c:manualLayout>
              </c:layout>
              <c:dLblPos val="outEnd"/>
              <c:showLegendKey val="0"/>
              <c:showVal val="1"/>
              <c:showCatName val="0"/>
              <c:showSerName val="0"/>
              <c:showPercent val="0"/>
              <c:showBubbleSize val="0"/>
            </c:dLbl>
            <c:dLbl>
              <c:idx val="20"/>
              <c:layout>
                <c:manualLayout>
                  <c:x val="1.2345679012345679E-3"/>
                  <c:y val="3.8149737720553347E-3"/>
                </c:manualLayout>
              </c:layout>
              <c:spPr/>
              <c:txPr>
                <a:bodyPr/>
                <a:lstStyle/>
                <a:p>
                  <a:pPr>
                    <a:defRPr/>
                  </a:pPr>
                  <a:endParaRPr lang="ja-JP"/>
                </a:p>
              </c:txPr>
              <c:dLblPos val="outEnd"/>
              <c:showLegendKey val="0"/>
              <c:showVal val="1"/>
              <c:showCatName val="0"/>
              <c:showSerName val="0"/>
              <c:showPercent val="0"/>
              <c:showBubbleSize val="0"/>
            </c:dLbl>
            <c:dLbl>
              <c:idx val="21"/>
              <c:layout>
                <c:manualLayout>
                  <c:x val="3.7037037037037038E-3"/>
                  <c:y val="3.4970188931900411E-17"/>
                </c:manualLayout>
              </c:layout>
              <c:spPr/>
              <c:txPr>
                <a:bodyPr/>
                <a:lstStyle/>
                <a:p>
                  <a:pPr>
                    <a:defRPr/>
                  </a:pPr>
                  <a:endParaRPr lang="ja-JP"/>
                </a:p>
              </c:txPr>
              <c:dLblPos val="outEnd"/>
              <c:showLegendKey val="0"/>
              <c:showVal val="1"/>
              <c:showCatName val="0"/>
              <c:showSerName val="0"/>
              <c:showPercent val="0"/>
              <c:showBubbleSize val="0"/>
            </c:dLbl>
            <c:dLbl>
              <c:idx val="27"/>
              <c:layout>
                <c:manualLayout>
                  <c:x val="0"/>
                  <c:y val="-5.7224606580829757E-3"/>
                </c:manualLayout>
              </c:layout>
              <c:spPr/>
              <c:txPr>
                <a:bodyPr/>
                <a:lstStyle/>
                <a:p>
                  <a:pPr>
                    <a:defRPr/>
                  </a:pPr>
                  <a:endParaRPr lang="ja-JP"/>
                </a:p>
              </c:txPr>
              <c:dLblPos val="outEnd"/>
              <c:showLegendKey val="0"/>
              <c:showVal val="1"/>
              <c:showCatName val="0"/>
              <c:showSerName val="0"/>
              <c:showPercent val="0"/>
              <c:showBubbleSize val="0"/>
            </c:dLbl>
            <c:dLbl>
              <c:idx val="28"/>
              <c:layout>
                <c:manualLayout>
                  <c:x val="-3.7037037037037038E-3"/>
                  <c:y val="3.814973772055317E-3"/>
                </c:manualLayout>
              </c:layout>
              <c:spPr/>
              <c:txPr>
                <a:bodyPr/>
                <a:lstStyle/>
                <a:p>
                  <a:pPr>
                    <a:defRPr/>
                  </a:pPr>
                  <a:endParaRPr lang="ja-JP"/>
                </a:p>
              </c:txPr>
              <c:dLblPos val="outEnd"/>
              <c:showLegendKey val="0"/>
              <c:showVal val="1"/>
              <c:showCatName val="0"/>
              <c:showSerName val="0"/>
              <c:showPercent val="0"/>
              <c:showBubbleSize val="0"/>
            </c:dLbl>
            <c:dLbl>
              <c:idx val="29"/>
              <c:layout>
                <c:manualLayout>
                  <c:x val="2.4829298572315332E-3"/>
                  <c:y val="-7.6299475441106339E-3"/>
                </c:manualLayout>
              </c:layout>
              <c:dLblPos val="outEnd"/>
              <c:showLegendKey val="0"/>
              <c:showVal val="1"/>
              <c:showCatName val="0"/>
              <c:showSerName val="0"/>
              <c:showPercent val="0"/>
              <c:showBubbleSize val="0"/>
            </c:dLbl>
            <c:dLbl>
              <c:idx val="30"/>
              <c:layout>
                <c:manualLayout>
                  <c:x val="-1.9753086419753086E-2"/>
                  <c:y val="0"/>
                </c:manualLayout>
              </c:layout>
              <c:spPr/>
              <c:txPr>
                <a:bodyPr/>
                <a:lstStyle/>
                <a:p>
                  <a:pPr>
                    <a:defRPr/>
                  </a:pPr>
                  <a:endParaRPr lang="ja-JP"/>
                </a:p>
              </c:txPr>
              <c:dLblPos val="outEnd"/>
              <c:showLegendKey val="0"/>
              <c:showVal val="1"/>
              <c:showCatName val="0"/>
              <c:showSerName val="0"/>
              <c:showPercent val="0"/>
              <c:showBubbleSize val="0"/>
            </c:dLbl>
            <c:dLbl>
              <c:idx val="31"/>
              <c:layout>
                <c:manualLayout>
                  <c:x val="9.0533933568142166E-17"/>
                  <c:y val="3.8149737720552996E-3"/>
                </c:manualLayout>
              </c:layout>
              <c:spPr/>
              <c:txPr>
                <a:bodyPr/>
                <a:lstStyle/>
                <a:p>
                  <a:pPr>
                    <a:defRPr/>
                  </a:pPr>
                  <a:endParaRPr lang="ja-JP"/>
                </a:p>
              </c:txPr>
              <c:dLblPos val="outEnd"/>
              <c:showLegendKey val="0"/>
              <c:showVal val="1"/>
              <c:showCatName val="0"/>
              <c:showSerName val="0"/>
              <c:showPercent val="0"/>
              <c:showBubbleSize val="0"/>
            </c:dLbl>
            <c:dLbl>
              <c:idx val="32"/>
              <c:layout>
                <c:manualLayout>
                  <c:x val="1.4814814814814815E-2"/>
                  <c:y val="0"/>
                </c:manualLayout>
              </c:layout>
              <c:spPr/>
              <c:txPr>
                <a:bodyPr/>
                <a:lstStyle/>
                <a:p>
                  <a:pPr>
                    <a:defRPr/>
                  </a:pPr>
                  <a:endParaRPr lang="ja-JP"/>
                </a:p>
              </c:txPr>
              <c:dLblPos val="outEnd"/>
              <c:showLegendKey val="0"/>
              <c:showVal val="1"/>
              <c:showCatName val="0"/>
              <c:showSerName val="0"/>
              <c:showPercent val="0"/>
              <c:showBubbleSize val="0"/>
            </c:dLbl>
            <c:dLbl>
              <c:idx val="34"/>
              <c:layout>
                <c:manualLayout>
                  <c:x val="1.117318435754199E-2"/>
                  <c:y val="0"/>
                </c:manualLayout>
              </c:layout>
              <c:spPr/>
              <c:txPr>
                <a:bodyPr/>
                <a:lstStyle/>
                <a:p>
                  <a:pPr>
                    <a:defRPr/>
                  </a:pPr>
                  <a:endParaRPr lang="ja-JP"/>
                </a:p>
              </c:txPr>
              <c:dLblPos val="outEnd"/>
              <c:showLegendKey val="0"/>
              <c:showVal val="1"/>
              <c:showCatName val="0"/>
              <c:showSerName val="0"/>
              <c:showPercent val="0"/>
              <c:showBubbleSize val="0"/>
            </c:dLbl>
            <c:dLbl>
              <c:idx val="37"/>
              <c:layout>
                <c:manualLayout>
                  <c:x val="-6.2074223962227271E-3"/>
                  <c:y val="-5.7224606580829757E-3"/>
                </c:manualLayout>
              </c:layout>
              <c:spPr/>
              <c:txPr>
                <a:bodyPr/>
                <a:lstStyle/>
                <a:p>
                  <a:pPr>
                    <a:defRPr/>
                  </a:pPr>
                  <a:endParaRPr lang="ja-JP"/>
                </a:p>
              </c:txPr>
              <c:dLblPos val="outEnd"/>
              <c:showLegendKey val="0"/>
              <c:showVal val="1"/>
              <c:showCatName val="0"/>
              <c:showSerName val="0"/>
              <c:showPercent val="0"/>
              <c:showBubbleSize val="0"/>
            </c:dLbl>
            <c:dLbl>
              <c:idx val="38"/>
              <c:layout>
                <c:manualLayout>
                  <c:x val="6.2073246430788334E-3"/>
                  <c:y val="0"/>
                </c:manualLayout>
              </c:layout>
              <c:spPr/>
              <c:txPr>
                <a:bodyPr/>
                <a:lstStyle/>
                <a:p>
                  <a:pPr>
                    <a:defRPr/>
                  </a:pPr>
                  <a:endParaRPr lang="ja-JP"/>
                </a:p>
              </c:txPr>
              <c:dLblPos val="outEnd"/>
              <c:showLegendKey val="0"/>
              <c:showVal val="1"/>
              <c:showCatName val="0"/>
              <c:showSerName val="0"/>
              <c:showPercent val="0"/>
              <c:showBubbleSize val="0"/>
            </c:dLbl>
            <c:dLbl>
              <c:idx val="40"/>
              <c:layout>
                <c:manualLayout>
                  <c:x val="3.7036711193223753E-3"/>
                  <c:y val="-1.1444921316165951E-2"/>
                </c:manualLayout>
              </c:layout>
              <c:spPr/>
              <c:txPr>
                <a:bodyPr/>
                <a:lstStyle/>
                <a:p>
                  <a:pPr>
                    <a:defRPr/>
                  </a:pPr>
                  <a:endParaRPr lang="ja-JP"/>
                </a:p>
              </c:txPr>
              <c:dLblPos val="outEnd"/>
              <c:showLegendKey val="0"/>
              <c:showVal val="1"/>
              <c:showCatName val="0"/>
              <c:showSerName val="0"/>
              <c:showPercent val="0"/>
              <c:showBubbleSize val="0"/>
            </c:dLbl>
            <c:dLbl>
              <c:idx val="42"/>
              <c:layout>
                <c:manualLayout>
                  <c:x val="0"/>
                  <c:y val="-1.9074868860276585E-3"/>
                </c:manualLayout>
              </c:layout>
              <c:spPr/>
              <c:txPr>
                <a:bodyPr/>
                <a:lstStyle/>
                <a:p>
                  <a:pPr>
                    <a:defRPr/>
                  </a:pPr>
                  <a:endParaRPr lang="ja-JP"/>
                </a:p>
              </c:txPr>
              <c:dLblPos val="outEnd"/>
              <c:showLegendKey val="0"/>
              <c:showVal val="1"/>
              <c:showCatName val="0"/>
              <c:showSerName val="0"/>
              <c:showPercent val="0"/>
              <c:showBubbleSize val="0"/>
            </c:dLbl>
            <c:dLbl>
              <c:idx val="43"/>
              <c:layout>
                <c:manualLayout>
                  <c:x val="0"/>
                  <c:y val="3.814973772055317E-3"/>
                </c:manualLayout>
              </c:layout>
              <c:spPr/>
              <c:txPr>
                <a:bodyPr/>
                <a:lstStyle/>
                <a:p>
                  <a:pPr>
                    <a:defRPr/>
                  </a:pPr>
                  <a:endParaRPr lang="ja-JP"/>
                </a:p>
              </c:txPr>
              <c:dLblPos val="outEnd"/>
              <c:showLegendKey val="0"/>
              <c:showVal val="1"/>
              <c:showCatName val="0"/>
              <c:showSerName val="0"/>
              <c:showPercent val="0"/>
              <c:showBubbleSize val="0"/>
            </c:dLbl>
            <c:dLbl>
              <c:idx val="44"/>
              <c:layout>
                <c:manualLayout>
                  <c:x val="4.8762200814283689E-3"/>
                  <c:y val="9.5374344301382922E-3"/>
                </c:manualLayout>
              </c:layout>
              <c:spPr/>
              <c:txPr>
                <a:bodyPr/>
                <a:lstStyle/>
                <a:p>
                  <a:pPr>
                    <a:defRPr/>
                  </a:pPr>
                  <a:endParaRPr lang="ja-JP"/>
                </a:p>
              </c:txPr>
              <c:dLblPos val="outEnd"/>
              <c:showLegendKey val="0"/>
              <c:showVal val="1"/>
              <c:showCatName val="0"/>
              <c:showSerName val="0"/>
              <c:showPercent val="0"/>
              <c:showBubbleSize val="0"/>
            </c:dLbl>
            <c:dLbl>
              <c:idx val="45"/>
              <c:layout>
                <c:manualLayout>
                  <c:x val="-3.7243947858472998E-3"/>
                  <c:y val="-2.2889842632331903E-2"/>
                </c:manualLayout>
              </c:layout>
              <c:spPr/>
              <c:txPr>
                <a:bodyPr/>
                <a:lstStyle/>
                <a:p>
                  <a:pPr>
                    <a:defRPr/>
                  </a:pPr>
                  <a:endParaRPr lang="ja-JP"/>
                </a:p>
              </c:txPr>
              <c:dLblPos val="outEnd"/>
              <c:showLegendKey val="0"/>
              <c:showVal val="1"/>
              <c:showCatName val="0"/>
              <c:showSerName val="0"/>
              <c:showPercent val="0"/>
              <c:showBubbleSize val="0"/>
            </c:dLbl>
            <c:dLbl>
              <c:idx val="46"/>
              <c:layout>
                <c:manualLayout>
                  <c:x val="1.2345679012345678E-2"/>
                  <c:y val="0"/>
                </c:manualLayout>
              </c:layout>
              <c:spPr/>
              <c:txPr>
                <a:bodyPr/>
                <a:lstStyle/>
                <a:p>
                  <a:pPr>
                    <a:defRPr/>
                  </a:pPr>
                  <a:endParaRPr lang="ja-JP"/>
                </a:p>
              </c:txPr>
              <c:dLblPos val="outEnd"/>
              <c:showLegendKey val="0"/>
              <c:showVal val="1"/>
              <c:showCatName val="0"/>
              <c:showSerName val="0"/>
              <c:showPercent val="0"/>
              <c:showBubbleSize val="0"/>
            </c:dLbl>
            <c:dLblPos val="outEnd"/>
            <c:showLegendKey val="0"/>
            <c:showVal val="1"/>
            <c:showCatName val="0"/>
            <c:showSerName val="0"/>
            <c:showPercent val="0"/>
            <c:showBubbleSize val="0"/>
            <c:showLeaderLines val="0"/>
          </c:dLbls>
          <c:cat>
            <c:strRef>
              <c:f>グラフ用データ!$B$3:$B$49</c:f>
              <c:strCache>
                <c:ptCount val="47"/>
                <c:pt idx="0">
                  <c:v>北海道</c:v>
                </c:pt>
                <c:pt idx="1">
                  <c:v>青森県</c:v>
                </c:pt>
                <c:pt idx="2">
                  <c:v>秋田県</c:v>
                </c:pt>
                <c:pt idx="3">
                  <c:v>岩手県</c:v>
                </c:pt>
                <c:pt idx="4">
                  <c:v>山形県</c:v>
                </c:pt>
                <c:pt idx="5">
                  <c:v>宮城県</c:v>
                </c:pt>
                <c:pt idx="6">
                  <c:v>福島県</c:v>
                </c:pt>
                <c:pt idx="7">
                  <c:v>栃木県</c:v>
                </c:pt>
                <c:pt idx="8">
                  <c:v>茨城県</c:v>
                </c:pt>
                <c:pt idx="9">
                  <c:v>千葉県</c:v>
                </c:pt>
                <c:pt idx="10">
                  <c:v>埼玉県</c:v>
                </c:pt>
                <c:pt idx="11">
                  <c:v>群馬県</c:v>
                </c:pt>
                <c:pt idx="12">
                  <c:v>東京都</c:v>
                </c:pt>
                <c:pt idx="13">
                  <c:v>神奈川県</c:v>
                </c:pt>
                <c:pt idx="14">
                  <c:v>新潟県</c:v>
                </c:pt>
                <c:pt idx="15">
                  <c:v>長野県</c:v>
                </c:pt>
                <c:pt idx="16">
                  <c:v>山梨県</c:v>
                </c:pt>
                <c:pt idx="17">
                  <c:v>静岡県</c:v>
                </c:pt>
                <c:pt idx="18">
                  <c:v>愛知県</c:v>
                </c:pt>
                <c:pt idx="19">
                  <c:v>三重県</c:v>
                </c:pt>
                <c:pt idx="20">
                  <c:v>岐阜県</c:v>
                </c:pt>
                <c:pt idx="21">
                  <c:v>富山県</c:v>
                </c:pt>
                <c:pt idx="22">
                  <c:v>石川県</c:v>
                </c:pt>
                <c:pt idx="23">
                  <c:v>福井県</c:v>
                </c:pt>
                <c:pt idx="24">
                  <c:v>滋賀県</c:v>
                </c:pt>
                <c:pt idx="25">
                  <c:v>京都府</c:v>
                </c:pt>
                <c:pt idx="26">
                  <c:v>奈良県</c:v>
                </c:pt>
                <c:pt idx="27">
                  <c:v>和歌山県</c:v>
                </c:pt>
                <c:pt idx="28">
                  <c:v>大阪府</c:v>
                </c:pt>
                <c:pt idx="29">
                  <c:v>兵庫県</c:v>
                </c:pt>
                <c:pt idx="30">
                  <c:v>鳥取県</c:v>
                </c:pt>
                <c:pt idx="31">
                  <c:v>岡山県</c:v>
                </c:pt>
                <c:pt idx="32">
                  <c:v>島根県</c:v>
                </c:pt>
                <c:pt idx="33">
                  <c:v>広島県</c:v>
                </c:pt>
                <c:pt idx="34">
                  <c:v>山口県</c:v>
                </c:pt>
                <c:pt idx="35">
                  <c:v>徳島県</c:v>
                </c:pt>
                <c:pt idx="36">
                  <c:v>香川県</c:v>
                </c:pt>
                <c:pt idx="37">
                  <c:v>高知県</c:v>
                </c:pt>
                <c:pt idx="38">
                  <c:v>愛媛県</c:v>
                </c:pt>
                <c:pt idx="39">
                  <c:v>福岡県</c:v>
                </c:pt>
                <c:pt idx="40">
                  <c:v>佐賀県</c:v>
                </c:pt>
                <c:pt idx="41">
                  <c:v>長崎県</c:v>
                </c:pt>
                <c:pt idx="42">
                  <c:v>大分県</c:v>
                </c:pt>
                <c:pt idx="43">
                  <c:v>熊本県</c:v>
                </c:pt>
                <c:pt idx="44">
                  <c:v>宮崎県</c:v>
                </c:pt>
                <c:pt idx="45">
                  <c:v>鹿児島県</c:v>
                </c:pt>
                <c:pt idx="46">
                  <c:v>沖縄県</c:v>
                </c:pt>
              </c:strCache>
            </c:strRef>
          </c:cat>
          <c:val>
            <c:numRef>
              <c:f>グラフ用データ!$E$3:$E$49</c:f>
              <c:numCache>
                <c:formatCode>0.0%</c:formatCode>
                <c:ptCount val="47"/>
                <c:pt idx="0">
                  <c:v>0.84533333333333338</c:v>
                </c:pt>
                <c:pt idx="1">
                  <c:v>0.97154471544715448</c:v>
                </c:pt>
                <c:pt idx="2">
                  <c:v>0.84799999999999998</c:v>
                </c:pt>
                <c:pt idx="3">
                  <c:v>0.9521276595744681</c:v>
                </c:pt>
                <c:pt idx="4">
                  <c:v>1</c:v>
                </c:pt>
                <c:pt idx="5">
                  <c:v>0.73905429071803852</c:v>
                </c:pt>
                <c:pt idx="6">
                  <c:v>0.86377245508982037</c:v>
                </c:pt>
                <c:pt idx="7">
                  <c:v>0.73161033797216701</c:v>
                </c:pt>
                <c:pt idx="8">
                  <c:v>0.96264674493062963</c:v>
                </c:pt>
                <c:pt idx="9">
                  <c:v>1</c:v>
                </c:pt>
                <c:pt idx="10">
                  <c:v>0.8293413173652695</c:v>
                </c:pt>
                <c:pt idx="11">
                  <c:v>1</c:v>
                </c:pt>
                <c:pt idx="12">
                  <c:v>0.8401486988847584</c:v>
                </c:pt>
                <c:pt idx="13">
                  <c:v>0.61179698216735257</c:v>
                </c:pt>
                <c:pt idx="14">
                  <c:v>1</c:v>
                </c:pt>
                <c:pt idx="15">
                  <c:v>1</c:v>
                </c:pt>
                <c:pt idx="16">
                  <c:v>0.98220640569395012</c:v>
                </c:pt>
                <c:pt idx="17">
                  <c:v>1</c:v>
                </c:pt>
                <c:pt idx="18">
                  <c:v>0.72325249643366618</c:v>
                </c:pt>
                <c:pt idx="19">
                  <c:v>0.88940092165898621</c:v>
                </c:pt>
                <c:pt idx="20">
                  <c:v>0.99570815450643779</c:v>
                </c:pt>
                <c:pt idx="21">
                  <c:v>0.94809688581314877</c:v>
                </c:pt>
                <c:pt idx="22">
                  <c:v>0.8848920863309353</c:v>
                </c:pt>
                <c:pt idx="23">
                  <c:v>0.91743119266055051</c:v>
                </c:pt>
                <c:pt idx="24">
                  <c:v>1</c:v>
                </c:pt>
                <c:pt idx="25">
                  <c:v>0.88932806324110669</c:v>
                </c:pt>
                <c:pt idx="26">
                  <c:v>0.84768211920529801</c:v>
                </c:pt>
                <c:pt idx="27">
                  <c:v>0.72282608695652173</c:v>
                </c:pt>
                <c:pt idx="28">
                  <c:v>0.87545787545787546</c:v>
                </c:pt>
                <c:pt idx="29">
                  <c:v>0.87644787644787647</c:v>
                </c:pt>
                <c:pt idx="30">
                  <c:v>1</c:v>
                </c:pt>
                <c:pt idx="31">
                  <c:v>0.99019607843137258</c:v>
                </c:pt>
                <c:pt idx="32">
                  <c:v>1</c:v>
                </c:pt>
                <c:pt idx="33">
                  <c:v>0.87764705882352945</c:v>
                </c:pt>
                <c:pt idx="34">
                  <c:v>0.97791798107255523</c:v>
                </c:pt>
                <c:pt idx="35">
                  <c:v>0.91240875912408759</c:v>
                </c:pt>
                <c:pt idx="36">
                  <c:v>0.49642857142857144</c:v>
                </c:pt>
                <c:pt idx="37">
                  <c:v>0.90234375</c:v>
                </c:pt>
                <c:pt idx="38">
                  <c:v>0.77806122448979587</c:v>
                </c:pt>
                <c:pt idx="39">
                  <c:v>0.99501246882793015</c:v>
                </c:pt>
                <c:pt idx="40">
                  <c:v>0.93513513513513513</c:v>
                </c:pt>
                <c:pt idx="41">
                  <c:v>1</c:v>
                </c:pt>
                <c:pt idx="42">
                  <c:v>1</c:v>
                </c:pt>
                <c:pt idx="43">
                  <c:v>0.91422594142259417</c:v>
                </c:pt>
                <c:pt idx="44">
                  <c:v>0.80851063829787229</c:v>
                </c:pt>
                <c:pt idx="45">
                  <c:v>0.8</c:v>
                </c:pt>
                <c:pt idx="46">
                  <c:v>1</c:v>
                </c:pt>
              </c:numCache>
            </c:numRef>
          </c:val>
        </c:ser>
        <c:dLbls>
          <c:showLegendKey val="0"/>
          <c:showVal val="1"/>
          <c:showCatName val="0"/>
          <c:showSerName val="0"/>
          <c:showPercent val="0"/>
          <c:showBubbleSize val="0"/>
        </c:dLbls>
        <c:gapWidth val="150"/>
        <c:axId val="111494656"/>
        <c:axId val="111496192"/>
      </c:barChart>
      <c:catAx>
        <c:axId val="111494656"/>
        <c:scaling>
          <c:orientation val="minMax"/>
        </c:scaling>
        <c:delete val="0"/>
        <c:axPos val="b"/>
        <c:numFmt formatCode="General" sourceLinked="1"/>
        <c:majorTickMark val="out"/>
        <c:minorTickMark val="none"/>
        <c:tickLblPos val="nextTo"/>
        <c:txPr>
          <a:bodyPr rot="0" vert="eaVert"/>
          <a:lstStyle/>
          <a:p>
            <a:pPr>
              <a:defRPr/>
            </a:pPr>
            <a:endParaRPr lang="ja-JP"/>
          </a:p>
        </c:txPr>
        <c:crossAx val="111496192"/>
        <c:crosses val="autoZero"/>
        <c:auto val="1"/>
        <c:lblAlgn val="ctr"/>
        <c:lblOffset val="100"/>
        <c:noMultiLvlLbl val="0"/>
      </c:catAx>
      <c:valAx>
        <c:axId val="111496192"/>
        <c:scaling>
          <c:orientation val="minMax"/>
          <c:max val="1.2"/>
        </c:scaling>
        <c:delete val="0"/>
        <c:axPos val="l"/>
        <c:majorGridlines/>
        <c:numFmt formatCode="0.0%" sourceLinked="1"/>
        <c:majorTickMark val="out"/>
        <c:minorTickMark val="none"/>
        <c:tickLblPos val="nextTo"/>
        <c:crossAx val="111494656"/>
        <c:crosses val="autoZero"/>
        <c:crossBetween val="between"/>
        <c:majorUnit val="0.1"/>
      </c:valAx>
    </c:plotArea>
    <c:plotVisOnly val="1"/>
    <c:dispBlanksAs val="gap"/>
    <c:showDLblsOverMax val="0"/>
  </c:chart>
  <c:spPr>
    <a:ln>
      <a:noFill/>
    </a:ln>
  </c:spPr>
  <c:printSettings>
    <c:headerFooter/>
    <c:pageMargins b="0.75" l="0.25" r="0.25" t="0.53" header="0.31496062992125984" footer="0.31496062992125984"/>
    <c:pageSetup orientation="landscape"/>
  </c:printSettings>
  <c:userShapes r:id="rId1"/>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6</xdr:row>
      <xdr:rowOff>52388</xdr:rowOff>
    </xdr:from>
    <xdr:to>
      <xdr:col>2</xdr:col>
      <xdr:colOff>23813</xdr:colOff>
      <xdr:row>6</xdr:row>
      <xdr:rowOff>381000</xdr:rowOff>
    </xdr:to>
    <xdr:cxnSp macro="">
      <xdr:nvCxnSpPr>
        <xdr:cNvPr id="3" name="直線コネクタ 2"/>
        <xdr:cNvCxnSpPr/>
      </xdr:nvCxnSpPr>
      <xdr:spPr>
        <a:xfrm flipH="1" flipV="1">
          <a:off x="476250" y="2838451"/>
          <a:ext cx="3214688" cy="3286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134328</xdr:rowOff>
    </xdr:from>
    <xdr:to>
      <xdr:col>2</xdr:col>
      <xdr:colOff>825500</xdr:colOff>
      <xdr:row>3</xdr:row>
      <xdr:rowOff>117965</xdr:rowOff>
    </xdr:to>
    <xdr:sp macro="" textlink="">
      <xdr:nvSpPr>
        <xdr:cNvPr id="2" name="テキスト ボックス 1"/>
        <xdr:cNvSpPr txBox="1"/>
      </xdr:nvSpPr>
      <xdr:spPr>
        <a:xfrm>
          <a:off x="61058" y="207597"/>
          <a:ext cx="1143000" cy="4476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000" b="1"/>
            <a:t>別添１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180975</xdr:colOff>
      <xdr:row>3</xdr:row>
      <xdr:rowOff>9524</xdr:rowOff>
    </xdr:from>
    <xdr:to>
      <xdr:col>2</xdr:col>
      <xdr:colOff>857250</xdr:colOff>
      <xdr:row>5</xdr:row>
      <xdr:rowOff>0</xdr:rowOff>
    </xdr:to>
    <xdr:sp macro="" textlink="">
      <xdr:nvSpPr>
        <xdr:cNvPr id="2" name="テキスト ボックス 1"/>
        <xdr:cNvSpPr txBox="1"/>
      </xdr:nvSpPr>
      <xdr:spPr>
        <a:xfrm>
          <a:off x="180975" y="666749"/>
          <a:ext cx="1143000" cy="4476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000" b="1"/>
            <a:t>別添３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371475</xdr:colOff>
      <xdr:row>0</xdr:row>
      <xdr:rowOff>0</xdr:rowOff>
    </xdr:from>
    <xdr:to>
      <xdr:col>15</xdr:col>
      <xdr:colOff>628650</xdr:colOff>
      <xdr:row>38</xdr:row>
      <xdr:rowOff>142875</xdr:rowOff>
    </xdr:to>
    <xdr:graphicFrame macro="">
      <xdr:nvGraphicFramePr>
        <xdr:cNvPr id="36374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66679</xdr:colOff>
      <xdr:row>6</xdr:row>
      <xdr:rowOff>159499</xdr:rowOff>
    </xdr:from>
    <xdr:to>
      <xdr:col>16</xdr:col>
      <xdr:colOff>514354</xdr:colOff>
      <xdr:row>8</xdr:row>
      <xdr:rowOff>87013</xdr:rowOff>
    </xdr:to>
    <xdr:sp macro="" textlink="">
      <xdr:nvSpPr>
        <xdr:cNvPr id="11" name="テキスト ボックス 10"/>
        <xdr:cNvSpPr txBox="1"/>
      </xdr:nvSpPr>
      <xdr:spPr>
        <a:xfrm>
          <a:off x="10353679" y="1188199"/>
          <a:ext cx="447675" cy="270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rIns="0" rtlCol="0" anchor="t"/>
        <a:lstStyle/>
        <a:p>
          <a:pPr algn="ctr"/>
          <a:r>
            <a:rPr kumimoji="1" lang="ja-JP" altLang="en-US" sz="1200" b="1"/>
            <a:t>２６件</a:t>
          </a:r>
        </a:p>
      </xdr:txBody>
    </xdr:sp>
    <xdr:clientData/>
  </xdr:twoCellAnchor>
  <xdr:twoCellAnchor>
    <xdr:from>
      <xdr:col>15</xdr:col>
      <xdr:colOff>428624</xdr:colOff>
      <xdr:row>6</xdr:row>
      <xdr:rowOff>57147</xdr:rowOff>
    </xdr:from>
    <xdr:to>
      <xdr:col>16</xdr:col>
      <xdr:colOff>47623</xdr:colOff>
      <xdr:row>9</xdr:row>
      <xdr:rowOff>9525</xdr:rowOff>
    </xdr:to>
    <xdr:sp macro="" textlink="">
      <xdr:nvSpPr>
        <xdr:cNvPr id="12" name="左中かっこ 11"/>
        <xdr:cNvSpPr/>
      </xdr:nvSpPr>
      <xdr:spPr>
        <a:xfrm rot="10800000">
          <a:off x="10458449" y="1085847"/>
          <a:ext cx="304799" cy="466728"/>
        </a:xfrm>
        <a:prstGeom prst="leftBrace">
          <a:avLst>
            <a:gd name="adj1" fmla="val 833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16</xdr:col>
      <xdr:colOff>57158</xdr:colOff>
      <xdr:row>9</xdr:row>
      <xdr:rowOff>159502</xdr:rowOff>
    </xdr:from>
    <xdr:to>
      <xdr:col>16</xdr:col>
      <xdr:colOff>504833</xdr:colOff>
      <xdr:row>11</xdr:row>
      <xdr:rowOff>87016</xdr:rowOff>
    </xdr:to>
    <xdr:sp macro="" textlink="">
      <xdr:nvSpPr>
        <xdr:cNvPr id="21" name="テキスト ボックス 20"/>
        <xdr:cNvSpPr txBox="1"/>
      </xdr:nvSpPr>
      <xdr:spPr>
        <a:xfrm>
          <a:off x="10344158" y="1702552"/>
          <a:ext cx="447675" cy="270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rIns="0" rtlCol="0" anchor="t"/>
        <a:lstStyle/>
        <a:p>
          <a:pPr algn="ctr"/>
          <a:r>
            <a:rPr kumimoji="1" lang="ja-JP" altLang="en-US" sz="1200" b="1"/>
            <a:t>１４件</a:t>
          </a:r>
        </a:p>
      </xdr:txBody>
    </xdr:sp>
    <xdr:clientData/>
  </xdr:twoCellAnchor>
  <xdr:twoCellAnchor>
    <xdr:from>
      <xdr:col>15</xdr:col>
      <xdr:colOff>438149</xdr:colOff>
      <xdr:row>9</xdr:row>
      <xdr:rowOff>19050</xdr:rowOff>
    </xdr:from>
    <xdr:to>
      <xdr:col>16</xdr:col>
      <xdr:colOff>19048</xdr:colOff>
      <xdr:row>11</xdr:row>
      <xdr:rowOff>152400</xdr:rowOff>
    </xdr:to>
    <xdr:sp macro="" textlink="">
      <xdr:nvSpPr>
        <xdr:cNvPr id="22" name="左中かっこ 21"/>
        <xdr:cNvSpPr/>
      </xdr:nvSpPr>
      <xdr:spPr>
        <a:xfrm rot="10800000">
          <a:off x="10467974" y="1562100"/>
          <a:ext cx="266699" cy="476250"/>
        </a:xfrm>
        <a:prstGeom prst="leftBrace">
          <a:avLst>
            <a:gd name="adj1" fmla="val 833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16</xdr:col>
      <xdr:colOff>57158</xdr:colOff>
      <xdr:row>12</xdr:row>
      <xdr:rowOff>140452</xdr:rowOff>
    </xdr:from>
    <xdr:to>
      <xdr:col>16</xdr:col>
      <xdr:colOff>504833</xdr:colOff>
      <xdr:row>14</xdr:row>
      <xdr:rowOff>67966</xdr:rowOff>
    </xdr:to>
    <xdr:sp macro="" textlink="">
      <xdr:nvSpPr>
        <xdr:cNvPr id="23" name="テキスト ボックス 22"/>
        <xdr:cNvSpPr txBox="1"/>
      </xdr:nvSpPr>
      <xdr:spPr>
        <a:xfrm>
          <a:off x="10344158" y="2197852"/>
          <a:ext cx="447675" cy="270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rIns="0" rtlCol="0" anchor="t"/>
        <a:lstStyle/>
        <a:p>
          <a:pPr algn="ctr"/>
          <a:r>
            <a:rPr kumimoji="1" lang="ja-JP" altLang="en-US" sz="1200" b="1"/>
            <a:t>５件</a:t>
          </a:r>
        </a:p>
      </xdr:txBody>
    </xdr:sp>
    <xdr:clientData/>
  </xdr:twoCellAnchor>
  <xdr:twoCellAnchor>
    <xdr:from>
      <xdr:col>15</xdr:col>
      <xdr:colOff>438149</xdr:colOff>
      <xdr:row>11</xdr:row>
      <xdr:rowOff>142875</xdr:rowOff>
    </xdr:from>
    <xdr:to>
      <xdr:col>16</xdr:col>
      <xdr:colOff>19047</xdr:colOff>
      <xdr:row>14</xdr:row>
      <xdr:rowOff>123825</xdr:rowOff>
    </xdr:to>
    <xdr:sp macro="" textlink="">
      <xdr:nvSpPr>
        <xdr:cNvPr id="24" name="左中かっこ 23"/>
        <xdr:cNvSpPr/>
      </xdr:nvSpPr>
      <xdr:spPr>
        <a:xfrm rot="10800000">
          <a:off x="10467974" y="2028825"/>
          <a:ext cx="266698" cy="495300"/>
        </a:xfrm>
        <a:prstGeom prst="leftBrace">
          <a:avLst>
            <a:gd name="adj1" fmla="val 833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16</xdr:col>
      <xdr:colOff>66683</xdr:colOff>
      <xdr:row>15</xdr:row>
      <xdr:rowOff>121402</xdr:rowOff>
    </xdr:from>
    <xdr:to>
      <xdr:col>16</xdr:col>
      <xdr:colOff>514358</xdr:colOff>
      <xdr:row>17</xdr:row>
      <xdr:rowOff>48916</xdr:rowOff>
    </xdr:to>
    <xdr:sp macro="" textlink="">
      <xdr:nvSpPr>
        <xdr:cNvPr id="25" name="テキスト ボックス 24"/>
        <xdr:cNvSpPr txBox="1"/>
      </xdr:nvSpPr>
      <xdr:spPr>
        <a:xfrm>
          <a:off x="10353683" y="2693152"/>
          <a:ext cx="447675" cy="270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rIns="0" rtlCol="0" anchor="t"/>
        <a:lstStyle/>
        <a:p>
          <a:pPr algn="ctr"/>
          <a:r>
            <a:rPr kumimoji="1" lang="ja-JP" altLang="en-US" sz="1200" b="1"/>
            <a:t>１件</a:t>
          </a:r>
        </a:p>
      </xdr:txBody>
    </xdr:sp>
    <xdr:clientData/>
  </xdr:twoCellAnchor>
  <xdr:twoCellAnchor>
    <xdr:from>
      <xdr:col>15</xdr:col>
      <xdr:colOff>409574</xdr:colOff>
      <xdr:row>14</xdr:row>
      <xdr:rowOff>114300</xdr:rowOff>
    </xdr:from>
    <xdr:to>
      <xdr:col>16</xdr:col>
      <xdr:colOff>28572</xdr:colOff>
      <xdr:row>17</xdr:row>
      <xdr:rowOff>95250</xdr:rowOff>
    </xdr:to>
    <xdr:sp macro="" textlink="">
      <xdr:nvSpPr>
        <xdr:cNvPr id="26" name="左中かっこ 25"/>
        <xdr:cNvSpPr/>
      </xdr:nvSpPr>
      <xdr:spPr>
        <a:xfrm rot="10800000">
          <a:off x="10439399" y="2514600"/>
          <a:ext cx="304798" cy="495300"/>
        </a:xfrm>
        <a:prstGeom prst="leftBrace">
          <a:avLst>
            <a:gd name="adj1" fmla="val 833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16</xdr:col>
      <xdr:colOff>57158</xdr:colOff>
      <xdr:row>18</xdr:row>
      <xdr:rowOff>83302</xdr:rowOff>
    </xdr:from>
    <xdr:to>
      <xdr:col>16</xdr:col>
      <xdr:colOff>504833</xdr:colOff>
      <xdr:row>20</xdr:row>
      <xdr:rowOff>10816</xdr:rowOff>
    </xdr:to>
    <xdr:sp macro="" textlink="">
      <xdr:nvSpPr>
        <xdr:cNvPr id="27" name="テキスト ボックス 26"/>
        <xdr:cNvSpPr txBox="1"/>
      </xdr:nvSpPr>
      <xdr:spPr>
        <a:xfrm>
          <a:off x="10344158" y="3169402"/>
          <a:ext cx="447675" cy="270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rIns="0" rtlCol="0" anchor="t"/>
        <a:lstStyle/>
        <a:p>
          <a:pPr algn="ctr"/>
          <a:r>
            <a:rPr kumimoji="1" lang="ja-JP" altLang="en-US" sz="1200" b="1"/>
            <a:t>０件</a:t>
          </a:r>
        </a:p>
      </xdr:txBody>
    </xdr:sp>
    <xdr:clientData/>
  </xdr:twoCellAnchor>
  <xdr:twoCellAnchor>
    <xdr:from>
      <xdr:col>15</xdr:col>
      <xdr:colOff>400050</xdr:colOff>
      <xdr:row>17</xdr:row>
      <xdr:rowOff>95250</xdr:rowOff>
    </xdr:from>
    <xdr:to>
      <xdr:col>16</xdr:col>
      <xdr:colOff>19050</xdr:colOff>
      <xdr:row>20</xdr:row>
      <xdr:rowOff>85724</xdr:rowOff>
    </xdr:to>
    <xdr:sp macro="" textlink="">
      <xdr:nvSpPr>
        <xdr:cNvPr id="28" name="左中かっこ 27"/>
        <xdr:cNvSpPr/>
      </xdr:nvSpPr>
      <xdr:spPr>
        <a:xfrm rot="10800000">
          <a:off x="10429875" y="3009900"/>
          <a:ext cx="304800" cy="504824"/>
        </a:xfrm>
        <a:prstGeom prst="leftBrace">
          <a:avLst>
            <a:gd name="adj1" fmla="val 833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16</xdr:col>
      <xdr:colOff>57158</xdr:colOff>
      <xdr:row>21</xdr:row>
      <xdr:rowOff>54727</xdr:rowOff>
    </xdr:from>
    <xdr:to>
      <xdr:col>16</xdr:col>
      <xdr:colOff>504833</xdr:colOff>
      <xdr:row>22</xdr:row>
      <xdr:rowOff>153691</xdr:rowOff>
    </xdr:to>
    <xdr:sp macro="" textlink="">
      <xdr:nvSpPr>
        <xdr:cNvPr id="29" name="テキスト ボックス 28"/>
        <xdr:cNvSpPr txBox="1"/>
      </xdr:nvSpPr>
      <xdr:spPr>
        <a:xfrm>
          <a:off x="10344158" y="3655177"/>
          <a:ext cx="447675" cy="270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rIns="0" rtlCol="0" anchor="t"/>
        <a:lstStyle/>
        <a:p>
          <a:pPr algn="ctr"/>
          <a:r>
            <a:rPr kumimoji="1" lang="ja-JP" altLang="en-US" sz="1100" b="1">
              <a:solidFill>
                <a:schemeClr val="dk1"/>
              </a:solidFill>
              <a:latin typeface="+mn-lt"/>
              <a:ea typeface="+mn-ea"/>
              <a:cs typeface="+mn-cs"/>
            </a:rPr>
            <a:t>１</a:t>
          </a:r>
          <a:r>
            <a:rPr kumimoji="1" lang="ja-JP" altLang="en-US" sz="1200" b="1"/>
            <a:t>件</a:t>
          </a:r>
        </a:p>
      </xdr:txBody>
    </xdr:sp>
    <xdr:clientData/>
  </xdr:twoCellAnchor>
  <xdr:twoCellAnchor>
    <xdr:from>
      <xdr:col>15</xdr:col>
      <xdr:colOff>400048</xdr:colOff>
      <xdr:row>20</xdr:row>
      <xdr:rowOff>76200</xdr:rowOff>
    </xdr:from>
    <xdr:to>
      <xdr:col>16</xdr:col>
      <xdr:colOff>47623</xdr:colOff>
      <xdr:row>23</xdr:row>
      <xdr:rowOff>66675</xdr:rowOff>
    </xdr:to>
    <xdr:sp macro="" textlink="">
      <xdr:nvSpPr>
        <xdr:cNvPr id="30" name="左中かっこ 29"/>
        <xdr:cNvSpPr/>
      </xdr:nvSpPr>
      <xdr:spPr>
        <a:xfrm rot="10800000">
          <a:off x="10429873" y="3505200"/>
          <a:ext cx="333375" cy="504825"/>
        </a:xfrm>
        <a:prstGeom prst="leftBrace">
          <a:avLst>
            <a:gd name="adj1" fmla="val 833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16</xdr:col>
      <xdr:colOff>85733</xdr:colOff>
      <xdr:row>28</xdr:row>
      <xdr:rowOff>64252</xdr:rowOff>
    </xdr:from>
    <xdr:to>
      <xdr:col>16</xdr:col>
      <xdr:colOff>533408</xdr:colOff>
      <xdr:row>29</xdr:row>
      <xdr:rowOff>163216</xdr:rowOff>
    </xdr:to>
    <xdr:sp macro="" textlink="">
      <xdr:nvSpPr>
        <xdr:cNvPr id="31" name="テキスト ボックス 30"/>
        <xdr:cNvSpPr txBox="1"/>
      </xdr:nvSpPr>
      <xdr:spPr>
        <a:xfrm>
          <a:off x="10372733" y="4864852"/>
          <a:ext cx="447675" cy="270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rIns="0" rtlCol="0" anchor="t"/>
        <a:lstStyle/>
        <a:p>
          <a:pPr algn="ctr"/>
          <a:r>
            <a:rPr kumimoji="1" lang="ja-JP" altLang="en-US" sz="1200" b="1"/>
            <a:t>０件</a:t>
          </a:r>
        </a:p>
      </xdr:txBody>
    </xdr:sp>
    <xdr:clientData/>
  </xdr:twoCellAnchor>
  <xdr:twoCellAnchor>
    <xdr:from>
      <xdr:col>15</xdr:col>
      <xdr:colOff>409575</xdr:colOff>
      <xdr:row>23</xdr:row>
      <xdr:rowOff>57150</xdr:rowOff>
    </xdr:from>
    <xdr:to>
      <xdr:col>16</xdr:col>
      <xdr:colOff>47625</xdr:colOff>
      <xdr:row>34</xdr:row>
      <xdr:rowOff>104775</xdr:rowOff>
    </xdr:to>
    <xdr:sp macro="" textlink="">
      <xdr:nvSpPr>
        <xdr:cNvPr id="32" name="左中かっこ 31"/>
        <xdr:cNvSpPr/>
      </xdr:nvSpPr>
      <xdr:spPr>
        <a:xfrm rot="10800000">
          <a:off x="10439400" y="4000500"/>
          <a:ext cx="323850" cy="1933575"/>
        </a:xfrm>
        <a:prstGeom prst="leftBrace">
          <a:avLst>
            <a:gd name="adj1" fmla="val 833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15</xdr:col>
      <xdr:colOff>561974</xdr:colOff>
      <xdr:row>3</xdr:row>
      <xdr:rowOff>0</xdr:rowOff>
    </xdr:from>
    <xdr:to>
      <xdr:col>18</xdr:col>
      <xdr:colOff>104775</xdr:colOff>
      <xdr:row>4</xdr:row>
      <xdr:rowOff>114300</xdr:rowOff>
    </xdr:to>
    <xdr:sp macro="" textlink="">
      <xdr:nvSpPr>
        <xdr:cNvPr id="39" name="テキスト ボックス 38"/>
        <xdr:cNvSpPr txBox="1"/>
      </xdr:nvSpPr>
      <xdr:spPr>
        <a:xfrm>
          <a:off x="10248899" y="514350"/>
          <a:ext cx="1504951"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en-US" altLang="ja-JP" sz="1300">
              <a:solidFill>
                <a:schemeClr val="dk1"/>
              </a:solidFill>
            </a:rPr>
            <a:t>H30.12.11</a:t>
          </a:r>
          <a:r>
            <a:rPr kumimoji="1" lang="ja-JP" altLang="en-US" sz="1300">
              <a:solidFill>
                <a:schemeClr val="dk1"/>
              </a:solidFill>
            </a:rPr>
            <a:t>集計</a:t>
          </a:r>
        </a:p>
      </xdr:txBody>
    </xdr:sp>
    <xdr:clientData/>
  </xdr:twoCellAnchor>
  <xdr:twoCellAnchor>
    <xdr:from>
      <xdr:col>15</xdr:col>
      <xdr:colOff>600075</xdr:colOff>
      <xdr:row>5</xdr:row>
      <xdr:rowOff>28575</xdr:rowOff>
    </xdr:from>
    <xdr:to>
      <xdr:col>17</xdr:col>
      <xdr:colOff>514350</xdr:colOff>
      <xdr:row>6</xdr:row>
      <xdr:rowOff>127539</xdr:rowOff>
    </xdr:to>
    <xdr:sp macro="" textlink="">
      <xdr:nvSpPr>
        <xdr:cNvPr id="18" name="テキスト ボックス 17"/>
        <xdr:cNvSpPr txBox="1"/>
      </xdr:nvSpPr>
      <xdr:spPr>
        <a:xfrm>
          <a:off x="10287000" y="885825"/>
          <a:ext cx="1190625" cy="2704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rIns="0" rtlCol="0" anchor="t"/>
        <a:lstStyle/>
        <a:p>
          <a:pPr algn="ctr"/>
          <a:r>
            <a:rPr kumimoji="1" lang="en-US" altLang="ja-JP" sz="1100" b="1"/>
            <a:t>※</a:t>
          </a:r>
          <a:r>
            <a:rPr kumimoji="1" lang="ja-JP" altLang="en-US" sz="1100" b="1"/>
            <a:t>１００％は１２件</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0.00648</cdr:x>
      <cdr:y>0</cdr:y>
    </cdr:from>
    <cdr:to>
      <cdr:x>0.99352</cdr:x>
      <cdr:y>0.12876</cdr:y>
    </cdr:to>
    <cdr:sp macro="" textlink="">
      <cdr:nvSpPr>
        <cdr:cNvPr id="4" name="テキスト ボックス 1"/>
        <cdr:cNvSpPr txBox="1"/>
      </cdr:nvSpPr>
      <cdr:spPr>
        <a:xfrm xmlns:a="http://schemas.openxmlformats.org/drawingml/2006/main">
          <a:off x="66660" y="0"/>
          <a:ext cx="10153680" cy="857281"/>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2400" b="1"/>
            <a:t>参考</a:t>
          </a:r>
          <a:endParaRPr lang="en-US" altLang="ja-JP" sz="1200" b="1"/>
        </a:p>
        <a:p xmlns:a="http://schemas.openxmlformats.org/drawingml/2006/main">
          <a:pPr algn="ctr"/>
          <a:r>
            <a:rPr lang="ja-JP" altLang="en-US" sz="2000" b="1"/>
            <a:t>平成３０年度自主保安活動チェックシート各都道府県協会の回収率　</a:t>
          </a:r>
          <a:endParaRPr lang="en-US" altLang="ja-JP" sz="1100"/>
        </a:p>
        <a:p xmlns:a="http://schemas.openxmlformats.org/drawingml/2006/main">
          <a:endParaRPr lang="ja-JP" altLang="en-US" sz="11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topLeftCell="A10" zoomScale="40" zoomScaleNormal="40" workbookViewId="0">
      <selection activeCell="N43" sqref="N43"/>
    </sheetView>
  </sheetViews>
  <sheetFormatPr defaultRowHeight="13.5"/>
  <cols>
    <col min="1" max="1" width="5.75" customWidth="1"/>
    <col min="2" max="2" width="42.625" customWidth="1"/>
    <col min="3" max="3" width="32" customWidth="1"/>
    <col min="4" max="4" width="21.5" customWidth="1"/>
    <col min="5" max="5" width="16.375" customWidth="1"/>
    <col min="6" max="6" width="21.125" customWidth="1"/>
    <col min="7" max="7" width="13.75" customWidth="1"/>
    <col min="8" max="8" width="21.5" customWidth="1"/>
    <col min="9" max="10" width="20.5" customWidth="1"/>
    <col min="11" max="11" width="17.625" customWidth="1"/>
    <col min="12" max="12" width="19.5" customWidth="1"/>
    <col min="13" max="13" width="15.375" customWidth="1"/>
    <col min="14" max="14" width="20.5" customWidth="1"/>
    <col min="15" max="15" width="18.625" customWidth="1"/>
    <col min="16" max="16" width="19.5" customWidth="1"/>
    <col min="17" max="17" width="19.25" customWidth="1"/>
    <col min="18" max="18" width="19.5" customWidth="1"/>
  </cols>
  <sheetData>
    <row r="1" spans="1:18" s="6" customFormat="1" ht="77.25" customHeight="1">
      <c r="A1" s="594" t="s">
        <v>35</v>
      </c>
      <c r="B1" s="594"/>
      <c r="C1" s="594"/>
      <c r="D1" s="594"/>
      <c r="E1" s="594"/>
      <c r="F1" s="594"/>
      <c r="G1" s="594"/>
      <c r="H1" s="594"/>
      <c r="I1" s="594"/>
      <c r="J1" s="594"/>
      <c r="K1" s="594"/>
      <c r="L1" s="594"/>
      <c r="M1" s="594"/>
      <c r="N1" s="594"/>
      <c r="O1" s="49"/>
      <c r="P1" s="49"/>
      <c r="Q1" s="49"/>
      <c r="R1" s="49"/>
    </row>
    <row r="2" spans="1:18" s="6" customFormat="1" ht="25.5" customHeight="1">
      <c r="A2" s="29"/>
      <c r="B2" s="29"/>
      <c r="C2" s="29"/>
      <c r="D2" s="29"/>
      <c r="E2" s="29"/>
      <c r="F2" s="29"/>
      <c r="G2" s="29"/>
      <c r="H2" s="29"/>
      <c r="I2" s="29"/>
      <c r="J2" s="29"/>
      <c r="K2" s="29"/>
      <c r="L2" s="29"/>
      <c r="M2" s="29"/>
      <c r="N2" s="29"/>
      <c r="O2" s="29"/>
      <c r="P2" s="29"/>
      <c r="Q2" s="29"/>
      <c r="R2" s="29"/>
    </row>
    <row r="3" spans="1:18" s="6" customFormat="1" ht="34.5" customHeight="1">
      <c r="B3" s="595" t="s">
        <v>1</v>
      </c>
      <c r="C3" s="595" t="e">
        <f>#REF!</f>
        <v>#REF!</v>
      </c>
      <c r="D3" s="595"/>
      <c r="E3" s="595"/>
      <c r="N3" s="31" t="s">
        <v>38</v>
      </c>
    </row>
    <row r="4" spans="1:18" s="6" customFormat="1" ht="34.5" customHeight="1">
      <c r="B4" s="595"/>
      <c r="C4" s="595"/>
      <c r="D4" s="595"/>
      <c r="E4" s="595"/>
      <c r="N4" s="32" t="s">
        <v>15</v>
      </c>
    </row>
    <row r="5" spans="1:18" s="6" customFormat="1" ht="24" customHeight="1"/>
    <row r="6" spans="1:18" s="6" customFormat="1" ht="24.75" customHeight="1" thickBot="1">
      <c r="A6" s="16" t="s">
        <v>2</v>
      </c>
      <c r="B6" s="3"/>
      <c r="C6" s="4"/>
      <c r="D6" s="4"/>
    </row>
    <row r="7" spans="1:18" s="6" customFormat="1" ht="32.25" customHeight="1" thickTop="1">
      <c r="B7" s="19"/>
      <c r="C7" s="21" t="s">
        <v>10</v>
      </c>
      <c r="D7" s="22" t="s">
        <v>5</v>
      </c>
      <c r="E7" s="7"/>
      <c r="F7" s="632" t="s">
        <v>4</v>
      </c>
      <c r="G7" s="627"/>
      <c r="H7" s="633"/>
      <c r="I7" s="634" t="s">
        <v>3</v>
      </c>
      <c r="J7" s="635"/>
      <c r="K7" s="627" t="s">
        <v>5</v>
      </c>
      <c r="L7" s="628"/>
    </row>
    <row r="8" spans="1:18" s="10" customFormat="1" ht="60" customHeight="1">
      <c r="A8" s="8"/>
      <c r="B8" s="27" t="s">
        <v>6</v>
      </c>
      <c r="C8" s="23" t="e">
        <f>#REF!</f>
        <v>#REF!</v>
      </c>
      <c r="D8" s="20" t="s">
        <v>11</v>
      </c>
      <c r="E8" s="9"/>
      <c r="F8" s="629" t="s">
        <v>12</v>
      </c>
      <c r="G8" s="630"/>
      <c r="H8" s="631"/>
      <c r="I8" s="665" t="e">
        <f>'別添２　都道府県別集計'!#REF!</f>
        <v>#REF!</v>
      </c>
      <c r="J8" s="666"/>
      <c r="K8" s="657" t="e">
        <f>I8/I12</f>
        <v>#REF!</v>
      </c>
      <c r="L8" s="658"/>
      <c r="P8" s="11"/>
      <c r="Q8" s="11"/>
      <c r="R8" s="11"/>
    </row>
    <row r="9" spans="1:18" s="10" customFormat="1" ht="60" customHeight="1">
      <c r="B9" s="27" t="s">
        <v>7</v>
      </c>
      <c r="C9" s="23" t="e">
        <f>I12</f>
        <v>#REF!</v>
      </c>
      <c r="D9" s="25" t="e">
        <f>C9/C8</f>
        <v>#REF!</v>
      </c>
      <c r="E9" s="9"/>
      <c r="F9" s="629" t="s">
        <v>14</v>
      </c>
      <c r="G9" s="630"/>
      <c r="H9" s="631"/>
      <c r="I9" s="615" t="e">
        <f>'別添２　都道府県別集計'!#REF!</f>
        <v>#REF!</v>
      </c>
      <c r="J9" s="616"/>
      <c r="K9" s="659" t="e">
        <f>I9/I12</f>
        <v>#REF!</v>
      </c>
      <c r="L9" s="660"/>
      <c r="P9" s="11"/>
      <c r="Q9" s="11"/>
      <c r="R9" s="11"/>
    </row>
    <row r="10" spans="1:18" s="10" customFormat="1" ht="60" customHeight="1" thickBot="1">
      <c r="B10" s="28" t="s">
        <v>8</v>
      </c>
      <c r="C10" s="24" t="e">
        <f>C8-C9</f>
        <v>#REF!</v>
      </c>
      <c r="D10" s="26" t="e">
        <f>C10/C8</f>
        <v>#REF!</v>
      </c>
      <c r="F10" s="629" t="s">
        <v>13</v>
      </c>
      <c r="G10" s="630"/>
      <c r="H10" s="631"/>
      <c r="I10" s="615" t="e">
        <f>'別添２　都道府県別集計'!#REF!</f>
        <v>#REF!</v>
      </c>
      <c r="J10" s="616"/>
      <c r="K10" s="661" t="e">
        <f>I10/I12</f>
        <v>#REF!</v>
      </c>
      <c r="L10" s="662"/>
      <c r="P10" s="12"/>
      <c r="Q10" s="12"/>
      <c r="R10" s="12"/>
    </row>
    <row r="11" spans="1:18" s="10" customFormat="1" ht="60" customHeight="1" thickTop="1" thickBot="1">
      <c r="B11" s="61"/>
      <c r="C11" s="62"/>
      <c r="D11" s="63"/>
      <c r="F11" s="667" t="s">
        <v>40</v>
      </c>
      <c r="G11" s="668"/>
      <c r="H11" s="669"/>
      <c r="I11" s="615" t="e">
        <f>'別添２　都道府県別集計'!#REF!</f>
        <v>#REF!</v>
      </c>
      <c r="J11" s="616"/>
      <c r="K11" s="672" t="e">
        <f>I11/I12</f>
        <v>#REF!</v>
      </c>
      <c r="L11" s="673"/>
      <c r="P11" s="12"/>
      <c r="Q11" s="12"/>
      <c r="R11" s="12"/>
    </row>
    <row r="12" spans="1:18" s="10" customFormat="1" ht="60" customHeight="1" thickTop="1" thickBot="1">
      <c r="B12" s="9"/>
      <c r="C12" s="17"/>
      <c r="D12" s="18"/>
      <c r="F12" s="619" t="s">
        <v>9</v>
      </c>
      <c r="G12" s="620"/>
      <c r="H12" s="621"/>
      <c r="I12" s="617" t="e">
        <f>'別添２　都道府県別集計'!#REF!</f>
        <v>#REF!</v>
      </c>
      <c r="J12" s="618"/>
      <c r="K12" s="663" t="e">
        <f>SUM(K8:K10)</f>
        <v>#REF!</v>
      </c>
      <c r="L12" s="664"/>
      <c r="P12" s="12"/>
      <c r="Q12" s="12"/>
      <c r="R12" s="12"/>
    </row>
    <row r="13" spans="1:18" s="10" customFormat="1" ht="50.1" customHeight="1" thickTop="1" thickBot="1">
      <c r="B13" s="13"/>
      <c r="C13" s="14"/>
      <c r="K13" s="15"/>
      <c r="L13" s="15"/>
      <c r="M13" s="15"/>
      <c r="N13" s="15"/>
      <c r="O13" s="15"/>
      <c r="P13" s="15"/>
      <c r="Q13" s="15"/>
      <c r="R13" s="15"/>
    </row>
    <row r="14" spans="1:18" s="34" customFormat="1" ht="32.25" customHeight="1" thickTop="1">
      <c r="B14" s="652" t="s">
        <v>19</v>
      </c>
      <c r="C14" s="653"/>
      <c r="D14" s="612" t="s">
        <v>20</v>
      </c>
      <c r="E14" s="613"/>
      <c r="F14" s="613"/>
      <c r="G14" s="613"/>
      <c r="H14" s="614"/>
      <c r="I14" s="654" t="s">
        <v>21</v>
      </c>
      <c r="J14" s="655"/>
      <c r="K14" s="655"/>
      <c r="L14" s="656"/>
    </row>
    <row r="15" spans="1:18" s="34" customFormat="1" ht="87" customHeight="1" thickBot="1">
      <c r="B15" s="650" t="s">
        <v>22</v>
      </c>
      <c r="C15" s="651"/>
      <c r="D15" s="45" t="s">
        <v>23</v>
      </c>
      <c r="E15" s="610" t="s">
        <v>36</v>
      </c>
      <c r="F15" s="611"/>
      <c r="G15" s="610" t="s">
        <v>37</v>
      </c>
      <c r="H15" s="611"/>
      <c r="I15" s="622" t="s">
        <v>24</v>
      </c>
      <c r="J15" s="623"/>
      <c r="K15" s="670" t="s">
        <v>25</v>
      </c>
      <c r="L15" s="671"/>
    </row>
    <row r="16" spans="1:18" s="34" customFormat="1" ht="31.7" customHeight="1">
      <c r="B16" s="624" t="s">
        <v>16</v>
      </c>
      <c r="C16" s="36" t="s">
        <v>26</v>
      </c>
      <c r="D16" s="50" t="e">
        <f>'別添２　都道府県別集計'!#REF!</f>
        <v>#REF!</v>
      </c>
      <c r="E16" s="599" t="e">
        <f>'別添２　都道府県別集計'!#REF!</f>
        <v>#REF!</v>
      </c>
      <c r="F16" s="600"/>
      <c r="G16" s="599" t="e">
        <f>'別添２　都道府県別集計'!#REF!</f>
        <v>#REF!</v>
      </c>
      <c r="H16" s="600"/>
      <c r="I16" s="636"/>
      <c r="J16" s="637"/>
      <c r="K16" s="638"/>
      <c r="L16" s="639"/>
    </row>
    <row r="17" spans="2:12" s="34" customFormat="1" ht="31.7" customHeight="1">
      <c r="B17" s="625"/>
      <c r="C17" s="37" t="s">
        <v>27</v>
      </c>
      <c r="D17" s="51" t="e">
        <f>'別添２　都道府県別集計'!#REF!</f>
        <v>#REF!</v>
      </c>
      <c r="E17" s="585" t="e">
        <f>'別添２　都道府県別集計'!#REF!</f>
        <v>#REF!</v>
      </c>
      <c r="F17" s="598"/>
      <c r="G17" s="585" t="e">
        <f>'別添２　都道府県別集計'!#REF!</f>
        <v>#REF!</v>
      </c>
      <c r="H17" s="598"/>
      <c r="I17" s="640"/>
      <c r="J17" s="598"/>
      <c r="K17" s="641"/>
      <c r="L17" s="642"/>
    </row>
    <row r="18" spans="2:12" s="34" customFormat="1" ht="31.7" customHeight="1">
      <c r="B18" s="625"/>
      <c r="C18" s="37" t="s">
        <v>28</v>
      </c>
      <c r="D18" s="51" t="e">
        <f>'別添２　都道府県別集計'!#REF!</f>
        <v>#REF!</v>
      </c>
      <c r="E18" s="585" t="e">
        <f>'別添２　都道府県別集計'!#REF!</f>
        <v>#REF!</v>
      </c>
      <c r="F18" s="598"/>
      <c r="G18" s="585" t="e">
        <f>'別添２　都道府県別集計'!#REF!</f>
        <v>#REF!</v>
      </c>
      <c r="H18" s="598"/>
      <c r="I18" s="640"/>
      <c r="J18" s="598"/>
      <c r="K18" s="641"/>
      <c r="L18" s="642"/>
    </row>
    <row r="19" spans="2:12" s="34" customFormat="1" ht="31.7" customHeight="1">
      <c r="B19" s="625"/>
      <c r="C19" s="37" t="s">
        <v>29</v>
      </c>
      <c r="D19" s="51" t="e">
        <f>'別添２　都道府県別集計'!#REF!</f>
        <v>#REF!</v>
      </c>
      <c r="E19" s="585" t="e">
        <f>'別添２　都道府県別集計'!#REF!</f>
        <v>#REF!</v>
      </c>
      <c r="F19" s="598"/>
      <c r="G19" s="585" t="e">
        <f>'別添２　都道府県別集計'!#REF!</f>
        <v>#REF!</v>
      </c>
      <c r="H19" s="598"/>
      <c r="I19" s="640"/>
      <c r="J19" s="598"/>
      <c r="K19" s="641"/>
      <c r="L19" s="642"/>
    </row>
    <row r="20" spans="2:12" s="34" customFormat="1" ht="31.7" customHeight="1">
      <c r="B20" s="625"/>
      <c r="C20" s="38" t="s">
        <v>30</v>
      </c>
      <c r="D20" s="51" t="e">
        <f>'別添２　都道府県別集計'!#REF!</f>
        <v>#REF!</v>
      </c>
      <c r="E20" s="585" t="e">
        <f>'別添２　都道府県別集計'!#REF!</f>
        <v>#REF!</v>
      </c>
      <c r="F20" s="598"/>
      <c r="G20" s="585" t="e">
        <f>'別添２　都道府県別集計'!#REF!</f>
        <v>#REF!</v>
      </c>
      <c r="H20" s="598"/>
      <c r="I20" s="640"/>
      <c r="J20" s="598"/>
      <c r="K20" s="641"/>
      <c r="L20" s="642"/>
    </row>
    <row r="21" spans="2:12" s="34" customFormat="1" ht="31.7" customHeight="1">
      <c r="B21" s="625"/>
      <c r="C21" s="37" t="s">
        <v>31</v>
      </c>
      <c r="D21" s="51" t="e">
        <f>'別添２　都道府県別集計'!#REF!</f>
        <v>#REF!</v>
      </c>
      <c r="E21" s="585" t="e">
        <f>'別添２　都道府県別集計'!#REF!</f>
        <v>#REF!</v>
      </c>
      <c r="F21" s="598"/>
      <c r="G21" s="585" t="e">
        <f>'別添２　都道府県別集計'!#REF!</f>
        <v>#REF!</v>
      </c>
      <c r="H21" s="598"/>
      <c r="I21" s="640"/>
      <c r="J21" s="598"/>
      <c r="K21" s="641"/>
      <c r="L21" s="642"/>
    </row>
    <row r="22" spans="2:12" s="34" customFormat="1" ht="31.7" customHeight="1" thickBot="1">
      <c r="B22" s="625"/>
      <c r="C22" s="39" t="s">
        <v>32</v>
      </c>
      <c r="D22" s="51" t="e">
        <f>'別添２　都道府県別集計'!#REF!</f>
        <v>#REF!</v>
      </c>
      <c r="E22" s="599" t="e">
        <f>'別添２　都道府県別集計'!#REF!</f>
        <v>#REF!</v>
      </c>
      <c r="F22" s="600"/>
      <c r="G22" s="599" t="e">
        <f>'別添２　都道府県別集計'!#REF!</f>
        <v>#REF!</v>
      </c>
      <c r="H22" s="600"/>
      <c r="I22" s="645"/>
      <c r="J22" s="607"/>
      <c r="K22" s="643"/>
      <c r="L22" s="644"/>
    </row>
    <row r="23" spans="2:12" s="34" customFormat="1" ht="31.7" customHeight="1" thickTop="1" thickBot="1">
      <c r="B23" s="626"/>
      <c r="C23" s="40" t="s">
        <v>33</v>
      </c>
      <c r="D23" s="52" t="e">
        <f>'別添２　都道府県別集計'!#REF!</f>
        <v>#REF!</v>
      </c>
      <c r="E23" s="592" t="e">
        <f>'別添２　都道府県別集計'!#REF!</f>
        <v>#REF!</v>
      </c>
      <c r="F23" s="601"/>
      <c r="G23" s="592" t="e">
        <f>'別添２　都道府県別集計'!#REF!</f>
        <v>#REF!</v>
      </c>
      <c r="H23" s="601"/>
      <c r="I23" s="646" t="e">
        <f>'別添２　都道府県別集計'!#REF!</f>
        <v>#REF!</v>
      </c>
      <c r="J23" s="647"/>
      <c r="K23" s="648" t="e">
        <f>'別添２　都道府県別集計'!#REF!</f>
        <v>#REF!</v>
      </c>
      <c r="L23" s="649"/>
    </row>
    <row r="24" spans="2:12" s="34" customFormat="1" ht="31.7" customHeight="1">
      <c r="B24" s="624" t="s">
        <v>17</v>
      </c>
      <c r="C24" s="41" t="s">
        <v>26</v>
      </c>
      <c r="D24" s="53" t="e">
        <f>'別添２　都道府県別集計'!#REF!</f>
        <v>#REF!</v>
      </c>
      <c r="E24" s="599" t="e">
        <f>'別添２　都道府県別集計'!#REF!</f>
        <v>#REF!</v>
      </c>
      <c r="F24" s="600"/>
      <c r="G24" s="602" t="e">
        <f>'別添２　都道府県別集計'!#REF!</f>
        <v>#REF!</v>
      </c>
      <c r="H24" s="603"/>
    </row>
    <row r="25" spans="2:12" s="34" customFormat="1" ht="31.7" customHeight="1">
      <c r="B25" s="625"/>
      <c r="C25" s="42" t="s">
        <v>27</v>
      </c>
      <c r="D25" s="54" t="e">
        <f>'別添２　都道府県別集計'!#REF!</f>
        <v>#REF!</v>
      </c>
      <c r="E25" s="585" t="e">
        <f>'別添２　都道府県別集計'!#REF!</f>
        <v>#REF!</v>
      </c>
      <c r="F25" s="598"/>
      <c r="G25" s="585" t="e">
        <f>'別添２　都道府県別集計'!#REF!</f>
        <v>#REF!</v>
      </c>
      <c r="H25" s="586"/>
      <c r="I25" s="47"/>
      <c r="J25" s="47"/>
      <c r="K25" s="47"/>
      <c r="L25" s="47"/>
    </row>
    <row r="26" spans="2:12" s="34" customFormat="1" ht="31.7" customHeight="1">
      <c r="B26" s="625"/>
      <c r="C26" s="42" t="s">
        <v>28</v>
      </c>
      <c r="D26" s="54" t="e">
        <f>'別添２　都道府県別集計'!#REF!</f>
        <v>#REF!</v>
      </c>
      <c r="E26" s="585" t="e">
        <f>'別添２　都道府県別集計'!#REF!</f>
        <v>#REF!</v>
      </c>
      <c r="F26" s="598"/>
      <c r="G26" s="585" t="e">
        <f>'別添２　都道府県別集計'!#REF!</f>
        <v>#REF!</v>
      </c>
      <c r="H26" s="586"/>
      <c r="I26" s="47"/>
      <c r="J26" s="46"/>
      <c r="K26" s="46"/>
      <c r="L26" s="46"/>
    </row>
    <row r="27" spans="2:12" s="34" customFormat="1" ht="31.7" customHeight="1">
      <c r="B27" s="625"/>
      <c r="C27" s="42" t="s">
        <v>29</v>
      </c>
      <c r="D27" s="54" t="e">
        <f>'別添２　都道府県別集計'!#REF!</f>
        <v>#REF!</v>
      </c>
      <c r="E27" s="585" t="e">
        <f>'別添２　都道府県別集計'!#REF!</f>
        <v>#REF!</v>
      </c>
      <c r="F27" s="598"/>
      <c r="G27" s="585" t="e">
        <f>'別添２　都道府県別集計'!#REF!</f>
        <v>#REF!</v>
      </c>
      <c r="H27" s="586"/>
      <c r="I27" s="47"/>
      <c r="J27" s="46"/>
      <c r="K27" s="46"/>
      <c r="L27" s="46"/>
    </row>
    <row r="28" spans="2:12" s="34" customFormat="1" ht="31.7" customHeight="1">
      <c r="B28" s="625"/>
      <c r="C28" s="43" t="s">
        <v>30</v>
      </c>
      <c r="D28" s="54" t="e">
        <f>'別添２　都道府県別集計'!#REF!</f>
        <v>#REF!</v>
      </c>
      <c r="E28" s="585" t="e">
        <f>'別添２　都道府県別集計'!#REF!</f>
        <v>#REF!</v>
      </c>
      <c r="F28" s="598"/>
      <c r="G28" s="585" t="e">
        <f>'別添２　都道府県別集計'!#REF!</f>
        <v>#REF!</v>
      </c>
      <c r="H28" s="586"/>
      <c r="I28" s="47"/>
      <c r="J28" s="46"/>
      <c r="K28" s="46"/>
      <c r="L28" s="46"/>
    </row>
    <row r="29" spans="2:12" s="34" customFormat="1" ht="31.7" customHeight="1">
      <c r="B29" s="625"/>
      <c r="C29" s="37" t="s">
        <v>31</v>
      </c>
      <c r="D29" s="54" t="e">
        <f>'別添２　都道府県別集計'!#REF!</f>
        <v>#REF!</v>
      </c>
      <c r="E29" s="585" t="e">
        <f>'別添２　都道府県別集計'!#REF!</f>
        <v>#REF!</v>
      </c>
      <c r="F29" s="598"/>
      <c r="G29" s="585" t="e">
        <f>'別添２　都道府県別集計'!#REF!</f>
        <v>#REF!</v>
      </c>
      <c r="H29" s="586"/>
      <c r="I29" s="47"/>
      <c r="J29" s="46"/>
      <c r="K29" s="46"/>
      <c r="L29" s="46"/>
    </row>
    <row r="30" spans="2:12" s="34" customFormat="1" ht="31.7" customHeight="1" thickBot="1">
      <c r="B30" s="625"/>
      <c r="C30" s="44" t="s">
        <v>32</v>
      </c>
      <c r="D30" s="55" t="e">
        <f>'別添２　都道府県別集計'!#REF!</f>
        <v>#REF!</v>
      </c>
      <c r="E30" s="596" t="e">
        <f>'別添２　都道府県別集計'!#REF!</f>
        <v>#REF!</v>
      </c>
      <c r="F30" s="607"/>
      <c r="G30" s="596" t="e">
        <f>'別添２　都道府県別集計'!#REF!</f>
        <v>#REF!</v>
      </c>
      <c r="H30" s="597"/>
      <c r="I30" s="47"/>
      <c r="J30" s="46"/>
      <c r="K30" s="46"/>
      <c r="L30" s="46"/>
    </row>
    <row r="31" spans="2:12" s="34" customFormat="1" ht="31.7" customHeight="1" thickTop="1" thickBot="1">
      <c r="B31" s="626"/>
      <c r="C31" s="40" t="s">
        <v>33</v>
      </c>
      <c r="D31" s="56" t="e">
        <f>'別添２　都道府県別集計'!#REF!</f>
        <v>#REF!</v>
      </c>
      <c r="E31" s="599" t="e">
        <f>'別添２　都道府県別集計'!#REF!</f>
        <v>#REF!</v>
      </c>
      <c r="F31" s="600"/>
      <c r="G31" s="599" t="e">
        <f>'別添２　都道府県別集計'!#REF!</f>
        <v>#REF!</v>
      </c>
      <c r="H31" s="604"/>
      <c r="I31" s="47"/>
      <c r="J31" s="46"/>
      <c r="K31" s="46"/>
      <c r="L31" s="46"/>
    </row>
    <row r="32" spans="2:12" s="34" customFormat="1" ht="31.7" customHeight="1">
      <c r="B32" s="624" t="s">
        <v>18</v>
      </c>
      <c r="C32" s="41" t="s">
        <v>26</v>
      </c>
      <c r="D32" s="57" t="e">
        <f>'別添２　都道府県別集計'!#REF!</f>
        <v>#REF!</v>
      </c>
      <c r="E32" s="602" t="e">
        <f>'別添２　都道府県別集計'!#REF!</f>
        <v>#REF!</v>
      </c>
      <c r="F32" s="608"/>
      <c r="G32" s="602" t="e">
        <f>'別添２　都道府県別集計'!#REF!</f>
        <v>#REF!</v>
      </c>
      <c r="H32" s="603"/>
      <c r="I32" s="47"/>
      <c r="J32" s="47"/>
      <c r="K32" s="47"/>
      <c r="L32" s="47"/>
    </row>
    <row r="33" spans="2:12" s="34" customFormat="1" ht="31.7" customHeight="1">
      <c r="B33" s="625"/>
      <c r="C33" s="42" t="s">
        <v>27</v>
      </c>
      <c r="D33" s="51" t="e">
        <f>'別添２　都道府県別集計'!#REF!</f>
        <v>#REF!</v>
      </c>
      <c r="E33" s="585" t="e">
        <f>'別添２　都道府県別集計'!#REF!</f>
        <v>#REF!</v>
      </c>
      <c r="F33" s="598"/>
      <c r="G33" s="585" t="e">
        <f>'別添２　都道府県別集計'!#REF!</f>
        <v>#REF!</v>
      </c>
      <c r="H33" s="586"/>
      <c r="I33" s="47"/>
      <c r="J33" s="47"/>
      <c r="K33" s="47"/>
      <c r="L33" s="47"/>
    </row>
    <row r="34" spans="2:12" s="34" customFormat="1" ht="31.7" customHeight="1">
      <c r="B34" s="625"/>
      <c r="C34" s="42" t="s">
        <v>28</v>
      </c>
      <c r="D34" s="51" t="e">
        <f>'別添２　都道府県別集計'!#REF!</f>
        <v>#REF!</v>
      </c>
      <c r="E34" s="585" t="e">
        <f>'別添２　都道府県別集計'!#REF!</f>
        <v>#REF!</v>
      </c>
      <c r="F34" s="598"/>
      <c r="G34" s="585" t="e">
        <f>'別添２　都道府県別集計'!#REF!</f>
        <v>#REF!</v>
      </c>
      <c r="H34" s="586"/>
      <c r="I34" s="47"/>
      <c r="J34" s="46"/>
      <c r="K34" s="46"/>
      <c r="L34" s="46"/>
    </row>
    <row r="35" spans="2:12" s="34" customFormat="1" ht="31.7" customHeight="1">
      <c r="B35" s="625"/>
      <c r="C35" s="42" t="s">
        <v>29</v>
      </c>
      <c r="D35" s="51" t="e">
        <f>'別添２　都道府県別集計'!#REF!</f>
        <v>#REF!</v>
      </c>
      <c r="E35" s="585" t="e">
        <f>'別添２　都道府県別集計'!#REF!</f>
        <v>#REF!</v>
      </c>
      <c r="F35" s="598"/>
      <c r="G35" s="585" t="e">
        <f>'別添２　都道府県別集計'!#REF!</f>
        <v>#REF!</v>
      </c>
      <c r="H35" s="586"/>
      <c r="I35" s="47"/>
      <c r="J35" s="46"/>
      <c r="K35" s="46"/>
      <c r="L35" s="46"/>
    </row>
    <row r="36" spans="2:12" s="34" customFormat="1" ht="31.7" customHeight="1">
      <c r="B36" s="625"/>
      <c r="C36" s="43" t="s">
        <v>30</v>
      </c>
      <c r="D36" s="51" t="e">
        <f>'別添２　都道府県別集計'!#REF!</f>
        <v>#REF!</v>
      </c>
      <c r="E36" s="585" t="e">
        <f>'別添２　都道府県別集計'!#REF!</f>
        <v>#REF!</v>
      </c>
      <c r="F36" s="598"/>
      <c r="G36" s="585" t="e">
        <f>'別添２　都道府県別集計'!#REF!</f>
        <v>#REF!</v>
      </c>
      <c r="H36" s="586"/>
      <c r="I36" s="47"/>
      <c r="J36" s="46"/>
      <c r="K36" s="46"/>
      <c r="L36" s="46"/>
    </row>
    <row r="37" spans="2:12" s="34" customFormat="1" ht="31.7" customHeight="1">
      <c r="B37" s="625"/>
      <c r="C37" s="42" t="s">
        <v>31</v>
      </c>
      <c r="D37" s="51" t="e">
        <f>'別添２　都道府県別集計'!#REF!</f>
        <v>#REF!</v>
      </c>
      <c r="E37" s="585" t="e">
        <f>'別添２　都道府県別集計'!#REF!</f>
        <v>#REF!</v>
      </c>
      <c r="F37" s="598"/>
      <c r="G37" s="585" t="e">
        <f>'別添２　都道府県別集計'!#REF!</f>
        <v>#REF!</v>
      </c>
      <c r="H37" s="586"/>
      <c r="I37" s="47"/>
      <c r="J37" s="46"/>
      <c r="K37" s="46"/>
      <c r="L37" s="46"/>
    </row>
    <row r="38" spans="2:12" s="34" customFormat="1" ht="31.7" customHeight="1" thickBot="1">
      <c r="B38" s="625"/>
      <c r="C38" s="44" t="s">
        <v>32</v>
      </c>
      <c r="D38" s="55" t="e">
        <f>'別添２　都道府県別集計'!#REF!</f>
        <v>#REF!</v>
      </c>
      <c r="E38" s="596" t="e">
        <f>'別添２　都道府県別集計'!#REF!</f>
        <v>#REF!</v>
      </c>
      <c r="F38" s="607"/>
      <c r="G38" s="596" t="e">
        <f>'別添２　都道府県別集計'!#REF!</f>
        <v>#REF!</v>
      </c>
      <c r="H38" s="597"/>
      <c r="I38" s="47"/>
      <c r="J38" s="46"/>
      <c r="K38" s="46"/>
      <c r="L38" s="46"/>
    </row>
    <row r="39" spans="2:12" s="34" customFormat="1" ht="31.7" customHeight="1" thickTop="1" thickBot="1">
      <c r="B39" s="626"/>
      <c r="C39" s="40" t="s">
        <v>33</v>
      </c>
      <c r="D39" s="56" t="e">
        <f>'別添２　都道府県別集計'!#REF!</f>
        <v>#REF!</v>
      </c>
      <c r="E39" s="605" t="e">
        <f>'別添２　都道府県別集計'!#REF!</f>
        <v>#REF!</v>
      </c>
      <c r="F39" s="609"/>
      <c r="G39" s="605" t="e">
        <f>'別添２　都道府県別集計'!#REF!</f>
        <v>#REF!</v>
      </c>
      <c r="H39" s="606"/>
      <c r="I39" s="47"/>
      <c r="J39" s="46"/>
      <c r="K39" s="46"/>
      <c r="L39" s="46"/>
    </row>
    <row r="40" spans="2:12" s="34" customFormat="1" ht="31.5" customHeight="1">
      <c r="B40" s="624" t="s">
        <v>34</v>
      </c>
      <c r="C40" s="41" t="s">
        <v>26</v>
      </c>
      <c r="D40" s="57" t="e">
        <f>'別添２　都道府県別集計'!#REF!</f>
        <v>#REF!</v>
      </c>
      <c r="E40" s="599" t="e">
        <f>'別添２　都道府県別集計'!#REF!</f>
        <v>#REF!</v>
      </c>
      <c r="F40" s="600"/>
      <c r="G40" s="599" t="e">
        <f>'別添２　都道府県別集計'!#REF!</f>
        <v>#REF!</v>
      </c>
      <c r="H40" s="604"/>
      <c r="I40" s="47"/>
      <c r="J40" s="46"/>
      <c r="K40" s="46"/>
      <c r="L40" s="46"/>
    </row>
    <row r="41" spans="2:12" s="34" customFormat="1" ht="31.7" customHeight="1">
      <c r="B41" s="625"/>
      <c r="C41" s="42" t="s">
        <v>27</v>
      </c>
      <c r="D41" s="50" t="e">
        <f>'別添２　都道府県別集計'!#REF!</f>
        <v>#REF!</v>
      </c>
      <c r="E41" s="585" t="e">
        <f>'別添２　都道府県別集計'!#REF!</f>
        <v>#REF!</v>
      </c>
      <c r="F41" s="598"/>
      <c r="G41" s="585" t="e">
        <f>'別添２　都道府県別集計'!#REF!</f>
        <v>#REF!</v>
      </c>
      <c r="H41" s="586"/>
      <c r="I41" s="47"/>
      <c r="J41" s="46"/>
      <c r="K41" s="46"/>
      <c r="L41" s="46"/>
    </row>
    <row r="42" spans="2:12" s="34" customFormat="1" ht="31.7" customHeight="1">
      <c r="B42" s="625"/>
      <c r="C42" s="42" t="s">
        <v>28</v>
      </c>
      <c r="D42" s="51" t="e">
        <f>'別添２　都道府県別集計'!#REF!</f>
        <v>#REF!</v>
      </c>
      <c r="E42" s="585" t="e">
        <f>'別添２　都道府県別集計'!#REF!</f>
        <v>#REF!</v>
      </c>
      <c r="F42" s="598"/>
      <c r="G42" s="585" t="e">
        <f>'別添２　都道府県別集計'!#REF!</f>
        <v>#REF!</v>
      </c>
      <c r="H42" s="586"/>
      <c r="I42" s="47"/>
      <c r="J42" s="46"/>
      <c r="K42" s="46"/>
      <c r="L42" s="46"/>
    </row>
    <row r="43" spans="2:12" s="34" customFormat="1" ht="31.7" customHeight="1">
      <c r="B43" s="625"/>
      <c r="C43" s="42" t="s">
        <v>29</v>
      </c>
      <c r="D43" s="51" t="e">
        <f>'別添２　都道府県別集計'!#REF!</f>
        <v>#REF!</v>
      </c>
      <c r="E43" s="585" t="e">
        <f>'別添２　都道府県別集計'!#REF!</f>
        <v>#REF!</v>
      </c>
      <c r="F43" s="598"/>
      <c r="G43" s="585" t="e">
        <f>'別添２　都道府県別集計'!#REF!</f>
        <v>#REF!</v>
      </c>
      <c r="H43" s="586"/>
      <c r="I43" s="47"/>
      <c r="J43" s="46"/>
      <c r="K43" s="46"/>
      <c r="L43" s="46"/>
    </row>
    <row r="44" spans="2:12" s="34" customFormat="1" ht="31.7" customHeight="1">
      <c r="B44" s="625"/>
      <c r="C44" s="43" t="s">
        <v>30</v>
      </c>
      <c r="D44" s="51" t="e">
        <f>'別添２　都道府県別集計'!#REF!</f>
        <v>#REF!</v>
      </c>
      <c r="E44" s="585" t="e">
        <f>'別添２　都道府県別集計'!#REF!</f>
        <v>#REF!</v>
      </c>
      <c r="F44" s="598"/>
      <c r="G44" s="585" t="e">
        <f>'別添２　都道府県別集計'!#REF!</f>
        <v>#REF!</v>
      </c>
      <c r="H44" s="586"/>
      <c r="I44" s="47"/>
      <c r="J44" s="46"/>
      <c r="K44" s="46"/>
      <c r="L44" s="46"/>
    </row>
    <row r="45" spans="2:12" s="34" customFormat="1" ht="31.7" customHeight="1">
      <c r="B45" s="625"/>
      <c r="C45" s="42" t="s">
        <v>31</v>
      </c>
      <c r="D45" s="51" t="e">
        <f>'別添２　都道府県別集計'!#REF!</f>
        <v>#REF!</v>
      </c>
      <c r="E45" s="585" t="e">
        <f>'別添２　都道府県別集計'!#REF!</f>
        <v>#REF!</v>
      </c>
      <c r="F45" s="598"/>
      <c r="G45" s="585" t="e">
        <f>'別添２　都道府県別集計'!#REF!</f>
        <v>#REF!</v>
      </c>
      <c r="H45" s="586"/>
      <c r="I45" s="47"/>
      <c r="J45" s="48"/>
      <c r="K45" s="48"/>
      <c r="L45" s="48"/>
    </row>
    <row r="46" spans="2:12" s="34" customFormat="1" ht="31.7" customHeight="1" thickBot="1">
      <c r="B46" s="625"/>
      <c r="C46" s="44" t="s">
        <v>32</v>
      </c>
      <c r="D46" s="55" t="e">
        <f>'別添２　都道府県別集計'!#REF!</f>
        <v>#REF!</v>
      </c>
      <c r="E46" s="596" t="e">
        <f>'別添２　都道府県別集計'!#REF!</f>
        <v>#REF!</v>
      </c>
      <c r="F46" s="607"/>
      <c r="G46" s="596" t="e">
        <f>'別添２　都道府県別集計'!#REF!</f>
        <v>#REF!</v>
      </c>
      <c r="H46" s="597"/>
      <c r="I46" s="33"/>
      <c r="J46" s="33"/>
      <c r="K46" s="33"/>
      <c r="L46" s="33"/>
    </row>
    <row r="47" spans="2:12" s="34" customFormat="1" ht="31.7" customHeight="1" thickTop="1" thickBot="1">
      <c r="B47" s="625"/>
      <c r="C47" s="58" t="s">
        <v>33</v>
      </c>
      <c r="D47" s="59" t="e">
        <f>'別添２　都道府県別集計'!#REF!</f>
        <v>#REF!</v>
      </c>
      <c r="E47" s="592" t="e">
        <f>'別添２　都道府県別集計'!#REF!</f>
        <v>#REF!</v>
      </c>
      <c r="F47" s="601"/>
      <c r="G47" s="592" t="e">
        <f>'別添２　都道府県別集計'!#REF!</f>
        <v>#REF!</v>
      </c>
      <c r="H47" s="593"/>
      <c r="I47" s="33"/>
      <c r="J47" s="33"/>
      <c r="K47" s="33"/>
      <c r="L47" s="33"/>
    </row>
    <row r="48" spans="2:12" s="34" customFormat="1" ht="34.5" customHeight="1" thickBot="1">
      <c r="B48" s="590" t="s">
        <v>39</v>
      </c>
      <c r="C48" s="591"/>
      <c r="D48" s="60" t="e">
        <f>'別添２　都道府県別集計'!#REF!</f>
        <v>#REF!</v>
      </c>
      <c r="E48" s="587" t="e">
        <f>'別添２　都道府県別集計'!#REF!</f>
        <v>#REF!</v>
      </c>
      <c r="F48" s="588"/>
      <c r="G48" s="587" t="e">
        <f>'別添２　都道府県別集計'!#REF!</f>
        <v>#REF!</v>
      </c>
      <c r="H48" s="589"/>
      <c r="I48" s="33"/>
      <c r="J48" s="33"/>
      <c r="K48" s="33"/>
      <c r="L48" s="33"/>
    </row>
    <row r="49" spans="8:12" s="34" customFormat="1" ht="12" customHeight="1">
      <c r="H49" s="33"/>
      <c r="I49" s="33"/>
      <c r="J49" s="33"/>
      <c r="K49" s="33"/>
      <c r="L49" s="33"/>
    </row>
    <row r="50" spans="8:12" s="34" customFormat="1" ht="12" customHeight="1">
      <c r="H50" s="33"/>
      <c r="I50" s="33"/>
      <c r="J50" s="33"/>
      <c r="K50" s="33"/>
      <c r="L50" s="33"/>
    </row>
    <row r="51" spans="8:12" s="33" customFormat="1" ht="15" customHeight="1"/>
    <row r="52" spans="8:12" s="33" customFormat="1" ht="15" customHeight="1"/>
    <row r="53" spans="8:12" s="33" customFormat="1" ht="15" customHeight="1">
      <c r="H53" s="35"/>
      <c r="I53" s="35"/>
      <c r="J53" s="35"/>
      <c r="K53" s="35"/>
      <c r="L53" s="35"/>
    </row>
    <row r="54" spans="8:12" s="33" customFormat="1" ht="15" customHeight="1">
      <c r="H54"/>
      <c r="I54"/>
      <c r="J54"/>
      <c r="K54"/>
      <c r="L54"/>
    </row>
    <row r="55" spans="8:12" s="33" customFormat="1" ht="15" customHeight="1">
      <c r="H55"/>
      <c r="I55"/>
      <c r="J55"/>
      <c r="K55"/>
      <c r="L55"/>
    </row>
    <row r="56" spans="8:12" s="33" customFormat="1" ht="15" customHeight="1">
      <c r="H56"/>
      <c r="I56"/>
      <c r="J56"/>
      <c r="K56"/>
      <c r="L56"/>
    </row>
    <row r="57" spans="8:12" s="33" customFormat="1" ht="30.75" customHeight="1">
      <c r="H57"/>
      <c r="I57"/>
      <c r="J57"/>
      <c r="K57"/>
      <c r="L57"/>
    </row>
    <row r="58" spans="8:12" s="35" customFormat="1">
      <c r="H58"/>
      <c r="I58"/>
      <c r="J58"/>
      <c r="K58"/>
      <c r="L58"/>
    </row>
  </sheetData>
  <mergeCells count="116">
    <mergeCell ref="B14:C14"/>
    <mergeCell ref="I14:L14"/>
    <mergeCell ref="K8:L8"/>
    <mergeCell ref="K9:L9"/>
    <mergeCell ref="K10:L10"/>
    <mergeCell ref="K12:L12"/>
    <mergeCell ref="I8:J8"/>
    <mergeCell ref="F11:H11"/>
    <mergeCell ref="K15:L15"/>
    <mergeCell ref="F9:H9"/>
    <mergeCell ref="I11:J11"/>
    <mergeCell ref="K11:L11"/>
    <mergeCell ref="K7:L7"/>
    <mergeCell ref="F8:H8"/>
    <mergeCell ref="F10:H10"/>
    <mergeCell ref="F7:H7"/>
    <mergeCell ref="I7:J7"/>
    <mergeCell ref="B16:B23"/>
    <mergeCell ref="I16:J16"/>
    <mergeCell ref="K16:L16"/>
    <mergeCell ref="I17:J17"/>
    <mergeCell ref="K17:L17"/>
    <mergeCell ref="I18:J18"/>
    <mergeCell ref="K18:L18"/>
    <mergeCell ref="I19:J19"/>
    <mergeCell ref="K19:L19"/>
    <mergeCell ref="I20:J20"/>
    <mergeCell ref="K20:L20"/>
    <mergeCell ref="I21:J21"/>
    <mergeCell ref="K21:L21"/>
    <mergeCell ref="K22:L22"/>
    <mergeCell ref="I22:J22"/>
    <mergeCell ref="I23:J23"/>
    <mergeCell ref="K23:L23"/>
    <mergeCell ref="B15:C15"/>
    <mergeCell ref="G18:H18"/>
    <mergeCell ref="B40:B47"/>
    <mergeCell ref="E21:F21"/>
    <mergeCell ref="E22:F22"/>
    <mergeCell ref="E23:F23"/>
    <mergeCell ref="E24:F24"/>
    <mergeCell ref="E25:F25"/>
    <mergeCell ref="B24:B31"/>
    <mergeCell ref="E34:F34"/>
    <mergeCell ref="E35:F35"/>
    <mergeCell ref="E36:F36"/>
    <mergeCell ref="B32:B39"/>
    <mergeCell ref="E47:F47"/>
    <mergeCell ref="E44:F44"/>
    <mergeCell ref="E45:F45"/>
    <mergeCell ref="E46:F46"/>
    <mergeCell ref="E37:F37"/>
    <mergeCell ref="E38:F38"/>
    <mergeCell ref="E20:F20"/>
    <mergeCell ref="E15:F15"/>
    <mergeCell ref="G15:H15"/>
    <mergeCell ref="D14:H14"/>
    <mergeCell ref="I9:J9"/>
    <mergeCell ref="I10:J10"/>
    <mergeCell ref="I12:J12"/>
    <mergeCell ref="E16:F16"/>
    <mergeCell ref="F12:H12"/>
    <mergeCell ref="I15:J15"/>
    <mergeCell ref="E19:F19"/>
    <mergeCell ref="E17:F17"/>
    <mergeCell ref="E18:F18"/>
    <mergeCell ref="G16:H16"/>
    <mergeCell ref="G17:H17"/>
    <mergeCell ref="G38:H38"/>
    <mergeCell ref="G24:H24"/>
    <mergeCell ref="G25:H25"/>
    <mergeCell ref="G26:H26"/>
    <mergeCell ref="G27:H27"/>
    <mergeCell ref="E43:F43"/>
    <mergeCell ref="G30:H30"/>
    <mergeCell ref="G31:H31"/>
    <mergeCell ref="G32:H32"/>
    <mergeCell ref="G33:H33"/>
    <mergeCell ref="G39:H39"/>
    <mergeCell ref="E29:F29"/>
    <mergeCell ref="E30:F30"/>
    <mergeCell ref="E31:F31"/>
    <mergeCell ref="E32:F32"/>
    <mergeCell ref="E26:F26"/>
    <mergeCell ref="E27:F27"/>
    <mergeCell ref="E28:F28"/>
    <mergeCell ref="E33:F33"/>
    <mergeCell ref="E39:F39"/>
    <mergeCell ref="E40:F40"/>
    <mergeCell ref="E41:F41"/>
    <mergeCell ref="E42:F42"/>
    <mergeCell ref="G40:H40"/>
    <mergeCell ref="G41:H41"/>
    <mergeCell ref="G42:H42"/>
    <mergeCell ref="E48:F48"/>
    <mergeCell ref="G48:H48"/>
    <mergeCell ref="B48:C48"/>
    <mergeCell ref="G47:H47"/>
    <mergeCell ref="A1:N1"/>
    <mergeCell ref="C3:E4"/>
    <mergeCell ref="B3:B4"/>
    <mergeCell ref="G34:H34"/>
    <mergeCell ref="G35:H35"/>
    <mergeCell ref="G28:H28"/>
    <mergeCell ref="G29:H29"/>
    <mergeCell ref="G43:H43"/>
    <mergeCell ref="G44:H44"/>
    <mergeCell ref="G45:H45"/>
    <mergeCell ref="G46:H46"/>
    <mergeCell ref="G21:H21"/>
    <mergeCell ref="G22:H22"/>
    <mergeCell ref="G23:H23"/>
    <mergeCell ref="G36:H36"/>
    <mergeCell ref="G37:H37"/>
    <mergeCell ref="G19:H19"/>
    <mergeCell ref="G20:H20"/>
  </mergeCells>
  <phoneticPr fontId="2"/>
  <printOptions horizontalCentered="1"/>
  <pageMargins left="0.39370078740157483" right="0.39370078740157483" top="0.59055118110236227" bottom="0.19685039370078741" header="0.31496062992125984" footer="0.31496062992125984"/>
  <pageSetup paperSize="9" scale="33" orientation="landscape" horizontalDpi="300" verticalDpi="300" r:id="rId1"/>
  <ignoredErrors>
    <ignoredError sqref="D9:D10"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08"/>
  <sheetViews>
    <sheetView showGridLines="0" tabSelected="1" zoomScale="115" zoomScaleNormal="115" zoomScaleSheetLayoutView="84" workbookViewId="0">
      <selection activeCell="M15" sqref="M15"/>
    </sheetView>
  </sheetViews>
  <sheetFormatPr defaultRowHeight="5.65" customHeight="1"/>
  <cols>
    <col min="1" max="1" width="0.875" style="115" customWidth="1"/>
    <col min="2" max="2" width="4.125" style="306" customWidth="1"/>
    <col min="3" max="3" width="47.125" style="403" customWidth="1"/>
    <col min="4" max="4" width="19.5" style="115" customWidth="1"/>
    <col min="5" max="5" width="11.75" style="404" customWidth="1"/>
    <col min="6" max="6" width="7.375" style="405" customWidth="1"/>
    <col min="7" max="7" width="10.25" style="405" hidden="1" customWidth="1"/>
    <col min="8" max="8" width="3.75" style="405" hidden="1" customWidth="1"/>
    <col min="9" max="9" width="21" style="406" customWidth="1"/>
    <col min="10" max="16384" width="9" style="115"/>
  </cols>
  <sheetData>
    <row r="1" spans="2:10" ht="6" customHeight="1">
      <c r="B1" s="305"/>
      <c r="C1" s="305"/>
      <c r="D1" s="305"/>
      <c r="E1" s="305"/>
      <c r="F1" s="305"/>
      <c r="G1" s="305"/>
      <c r="H1" s="305"/>
      <c r="I1" s="305"/>
    </row>
    <row r="2" spans="2:10" ht="18.75" customHeight="1">
      <c r="B2" s="690" t="s">
        <v>286</v>
      </c>
      <c r="C2" s="690"/>
      <c r="D2" s="690"/>
      <c r="E2" s="690"/>
      <c r="F2" s="690"/>
      <c r="G2" s="690"/>
      <c r="H2" s="690"/>
      <c r="I2" s="690"/>
    </row>
    <row r="3" spans="2:10" ht="17.25" customHeight="1">
      <c r="B3" s="543"/>
      <c r="C3" s="690" t="s">
        <v>288</v>
      </c>
      <c r="D3" s="690"/>
      <c r="E3" s="690"/>
      <c r="F3" s="690"/>
      <c r="G3" s="690"/>
      <c r="H3" s="690"/>
      <c r="I3" s="702"/>
    </row>
    <row r="4" spans="2:10" s="307" customFormat="1" ht="15" thickBot="1">
      <c r="C4" s="308"/>
      <c r="D4" s="309"/>
      <c r="E4" s="309"/>
      <c r="F4" s="309"/>
      <c r="I4" s="120" t="s">
        <v>278</v>
      </c>
    </row>
    <row r="5" spans="2:10" ht="18" thickBot="1">
      <c r="B5" s="125"/>
      <c r="C5" s="115"/>
      <c r="E5" s="704" t="s">
        <v>105</v>
      </c>
      <c r="F5" s="705"/>
      <c r="G5" s="705"/>
      <c r="H5" s="706"/>
      <c r="I5" s="303">
        <f>'別添２　都道府県別集計'!D109</f>
        <v>21598</v>
      </c>
    </row>
    <row r="6" spans="2:10" ht="18" thickBot="1">
      <c r="B6" s="125"/>
      <c r="C6" s="115" t="s">
        <v>282</v>
      </c>
      <c r="E6" s="704" t="s">
        <v>106</v>
      </c>
      <c r="F6" s="705"/>
      <c r="G6" s="705"/>
      <c r="H6" s="706"/>
      <c r="I6" s="303">
        <f>'別添２　都道府県別集計'!E109</f>
        <v>19176</v>
      </c>
    </row>
    <row r="7" spans="2:10" ht="15" customHeight="1" thickBot="1">
      <c r="B7" s="125"/>
      <c r="C7" s="115"/>
      <c r="E7" s="704" t="s">
        <v>107</v>
      </c>
      <c r="F7" s="705"/>
      <c r="G7" s="705"/>
      <c r="H7" s="706"/>
      <c r="I7" s="519">
        <f>'別添２　都道府県別集計'!F109</f>
        <v>0.88785998703583668</v>
      </c>
      <c r="J7" s="304"/>
    </row>
    <row r="8" spans="2:10" ht="18" thickBot="1">
      <c r="B8" s="125" t="s">
        <v>65</v>
      </c>
      <c r="C8" s="126"/>
      <c r="D8" s="127"/>
      <c r="E8" s="310"/>
      <c r="F8" s="311"/>
      <c r="G8" s="311"/>
      <c r="H8" s="311"/>
      <c r="I8" s="305"/>
    </row>
    <row r="9" spans="2:10" s="314" customFormat="1" ht="15" thickBot="1">
      <c r="B9" s="679" t="s">
        <v>66</v>
      </c>
      <c r="C9" s="680"/>
      <c r="D9" s="312"/>
      <c r="E9" s="681" t="s">
        <v>104</v>
      </c>
      <c r="F9" s="682"/>
      <c r="G9" s="691" t="s">
        <v>108</v>
      </c>
      <c r="H9" s="692"/>
      <c r="I9" s="313" t="s">
        <v>111</v>
      </c>
    </row>
    <row r="10" spans="2:10" s="314" customFormat="1" ht="15" thickBot="1">
      <c r="B10" s="315" t="s">
        <v>67</v>
      </c>
      <c r="C10" s="316"/>
      <c r="D10" s="317"/>
      <c r="E10" s="318"/>
      <c r="F10" s="319"/>
      <c r="G10" s="319"/>
      <c r="H10" s="319"/>
      <c r="I10" s="320"/>
    </row>
    <row r="11" spans="2:10" s="94" customFormat="1" ht="15.75" thickTop="1" thickBot="1">
      <c r="B11" s="698" t="s">
        <v>68</v>
      </c>
      <c r="C11" s="707" t="s">
        <v>69</v>
      </c>
      <c r="D11" s="160" t="s">
        <v>45</v>
      </c>
      <c r="E11" s="245">
        <f>'別添２　都道府県別集計'!G109</f>
        <v>1.547418648310388</v>
      </c>
      <c r="F11" s="321" t="s">
        <v>70</v>
      </c>
      <c r="G11" s="407">
        <f>'別添２　都道府県別集計'!G55</f>
        <v>29673.3</v>
      </c>
      <c r="H11" s="323" t="s">
        <v>70</v>
      </c>
      <c r="I11" s="324" t="s">
        <v>112</v>
      </c>
    </row>
    <row r="12" spans="2:10" s="94" customFormat="1" ht="15.75" thickTop="1" thickBot="1">
      <c r="B12" s="699"/>
      <c r="C12" s="708"/>
      <c r="D12" s="325" t="s">
        <v>46</v>
      </c>
      <c r="E12" s="245">
        <f>'別添２　都道府県別集計'!H109</f>
        <v>1.4451606174384648</v>
      </c>
      <c r="F12" s="143" t="s">
        <v>70</v>
      </c>
      <c r="G12" s="408">
        <f>'別添２　都道府県別集計'!H55</f>
        <v>27712.400000000001</v>
      </c>
      <c r="H12" s="327" t="s">
        <v>70</v>
      </c>
      <c r="I12" s="328" t="s">
        <v>174</v>
      </c>
    </row>
    <row r="13" spans="2:10" s="94" customFormat="1" ht="15.75" thickTop="1" thickBot="1">
      <c r="B13" s="703"/>
      <c r="C13" s="709"/>
      <c r="D13" s="329" t="s">
        <v>71</v>
      </c>
      <c r="E13" s="245">
        <f>'別添２　都道府県別集計'!I109</f>
        <v>1.3426783479349187</v>
      </c>
      <c r="F13" s="330" t="s">
        <v>70</v>
      </c>
      <c r="G13" s="409">
        <f>'別添２　都道府県別集計'!I55</f>
        <v>25747.200000000001</v>
      </c>
      <c r="H13" s="332" t="s">
        <v>70</v>
      </c>
      <c r="I13" s="333" t="s">
        <v>174</v>
      </c>
    </row>
    <row r="14" spans="2:10" s="250" customFormat="1" ht="15" thickBot="1">
      <c r="B14" s="315" t="s">
        <v>72</v>
      </c>
      <c r="C14" s="316"/>
      <c r="D14" s="317"/>
      <c r="E14" s="334"/>
      <c r="F14" s="319"/>
      <c r="G14" s="410"/>
      <c r="H14" s="334"/>
      <c r="I14" s="320"/>
    </row>
    <row r="15" spans="2:10" s="250" customFormat="1" ht="15.75" thickTop="1" thickBot="1">
      <c r="B15" s="695" t="s">
        <v>68</v>
      </c>
      <c r="C15" s="697" t="s">
        <v>113</v>
      </c>
      <c r="D15" s="335" t="s">
        <v>73</v>
      </c>
      <c r="E15" s="245">
        <f>'別添２　都道府県別集計'!J109</f>
        <v>1.6220014601585315</v>
      </c>
      <c r="F15" s="439" t="s">
        <v>70</v>
      </c>
      <c r="G15" s="407">
        <f>'別添２　都道府県別集計'!J55</f>
        <v>31103.5</v>
      </c>
      <c r="H15" s="336" t="s">
        <v>70</v>
      </c>
      <c r="I15" s="324" t="s">
        <v>112</v>
      </c>
    </row>
    <row r="16" spans="2:10" s="250" customFormat="1" ht="15.75" thickTop="1" thickBot="1">
      <c r="B16" s="696"/>
      <c r="C16" s="686"/>
      <c r="D16" s="337" t="s">
        <v>167</v>
      </c>
      <c r="E16" s="245">
        <f>'別添２　都道府県別集計'!K109</f>
        <v>0.782337296620776</v>
      </c>
      <c r="F16" s="375" t="s">
        <v>70</v>
      </c>
      <c r="G16" s="411">
        <f>'別添２　都道府県別集計'!K55</f>
        <v>15002.1</v>
      </c>
      <c r="H16" s="338" t="s">
        <v>70</v>
      </c>
      <c r="I16" s="542" t="s">
        <v>175</v>
      </c>
    </row>
    <row r="17" spans="2:9" s="250" customFormat="1" ht="15.75" thickTop="1" thickBot="1">
      <c r="B17" s="698" t="s">
        <v>74</v>
      </c>
      <c r="C17" s="700" t="s">
        <v>114</v>
      </c>
      <c r="D17" s="335" t="s">
        <v>73</v>
      </c>
      <c r="E17" s="245">
        <f>'別添２　都道府県別集計'!L109</f>
        <v>1.6144764288694202</v>
      </c>
      <c r="F17" s="440" t="s">
        <v>70</v>
      </c>
      <c r="G17" s="412">
        <f>'別添２　都道府県別集計'!L55</f>
        <v>30959.200000000001</v>
      </c>
      <c r="H17" s="336" t="s">
        <v>70</v>
      </c>
      <c r="I17" s="324" t="s">
        <v>112</v>
      </c>
    </row>
    <row r="18" spans="2:9" s="250" customFormat="1" ht="15.75" thickTop="1" thickBot="1">
      <c r="B18" s="699"/>
      <c r="C18" s="701"/>
      <c r="D18" s="337" t="s">
        <v>167</v>
      </c>
      <c r="E18" s="245">
        <f>'別添２　都道府県別集計'!M109</f>
        <v>1.3026178556528996</v>
      </c>
      <c r="F18" s="441" t="s">
        <v>70</v>
      </c>
      <c r="G18" s="413">
        <f>'別添２　都道府県別集計'!M55</f>
        <v>24979</v>
      </c>
      <c r="H18" s="339" t="s">
        <v>70</v>
      </c>
      <c r="I18" s="542" t="s">
        <v>175</v>
      </c>
    </row>
    <row r="19" spans="2:9" s="250" customFormat="1" ht="15.75" thickTop="1" thickBot="1">
      <c r="B19" s="710" t="s">
        <v>75</v>
      </c>
      <c r="C19" s="712" t="s">
        <v>78</v>
      </c>
      <c r="D19" s="335" t="s">
        <v>76</v>
      </c>
      <c r="E19" s="245">
        <f>'別添２　都道府県別集計'!N109</f>
        <v>0.61423133083020443</v>
      </c>
      <c r="F19" s="439" t="s">
        <v>70</v>
      </c>
      <c r="G19" s="412">
        <f>'別添２　都道府県別集計'!N55</f>
        <v>11778.5</v>
      </c>
      <c r="H19" s="336" t="s">
        <v>70</v>
      </c>
      <c r="I19" s="340" t="s">
        <v>112</v>
      </c>
    </row>
    <row r="20" spans="2:9" s="250" customFormat="1" ht="17.25" customHeight="1" thickTop="1" thickBot="1">
      <c r="B20" s="711"/>
      <c r="C20" s="713"/>
      <c r="D20" s="337" t="s">
        <v>284</v>
      </c>
      <c r="E20" s="245">
        <f>'別添２　都道府県別集計'!O109</f>
        <v>0.3551209845640384</v>
      </c>
      <c r="F20" s="442" t="s">
        <v>70</v>
      </c>
      <c r="G20" s="413">
        <f>'別添２　都道府県別集計'!O55</f>
        <v>6809.8</v>
      </c>
      <c r="H20" s="341" t="s">
        <v>70</v>
      </c>
      <c r="I20" s="541" t="s">
        <v>176</v>
      </c>
    </row>
    <row r="21" spans="2:9" s="250" customFormat="1" ht="15.75" thickTop="1" thickBot="1">
      <c r="B21" s="170" t="s">
        <v>77</v>
      </c>
      <c r="C21" s="300" t="s">
        <v>80</v>
      </c>
      <c r="D21" s="342"/>
      <c r="E21" s="245">
        <f>'別添２　都道府県別集計'!P109</f>
        <v>0.94862849395077187</v>
      </c>
      <c r="F21" s="443" t="s">
        <v>70</v>
      </c>
      <c r="G21" s="414">
        <f>'別添２　都道府県別集計'!P55</f>
        <v>18190.900000000001</v>
      </c>
      <c r="H21" s="343" t="s">
        <v>70</v>
      </c>
      <c r="I21" s="175" t="s">
        <v>177</v>
      </c>
    </row>
    <row r="22" spans="2:9" s="250" customFormat="1" ht="15.75" thickTop="1" thickBot="1">
      <c r="B22" s="170" t="s">
        <v>79</v>
      </c>
      <c r="C22" s="300" t="s">
        <v>82</v>
      </c>
      <c r="D22" s="342"/>
      <c r="E22" s="245">
        <f>'別添２　都道府県別集計'!Q109</f>
        <v>0.67006153525239887</v>
      </c>
      <c r="F22" s="443" t="s">
        <v>70</v>
      </c>
      <c r="G22" s="414">
        <f>'別添２　都道府県別集計'!Q55</f>
        <v>12849.1</v>
      </c>
      <c r="H22" s="343" t="s">
        <v>70</v>
      </c>
      <c r="I22" s="175" t="s">
        <v>174</v>
      </c>
    </row>
    <row r="23" spans="2:9" s="250" customFormat="1" ht="15.75" thickTop="1" thickBot="1">
      <c r="B23" s="299" t="s">
        <v>81</v>
      </c>
      <c r="C23" s="344" t="s">
        <v>116</v>
      </c>
      <c r="D23" s="345"/>
      <c r="E23" s="245">
        <f>'別添２　都道府県別集計'!R109</f>
        <v>1.2898884021693784</v>
      </c>
      <c r="F23" s="444" t="s">
        <v>70</v>
      </c>
      <c r="G23" s="415">
        <f>'別添２　都道府県別集計'!R55</f>
        <v>24734.9</v>
      </c>
      <c r="H23" s="346" t="s">
        <v>70</v>
      </c>
      <c r="I23" s="347" t="s">
        <v>174</v>
      </c>
    </row>
    <row r="24" spans="2:9" s="250" customFormat="1" ht="15" thickBot="1">
      <c r="B24" s="315" t="s">
        <v>83</v>
      </c>
      <c r="C24" s="316"/>
      <c r="D24" s="317"/>
      <c r="E24" s="348"/>
      <c r="F24" s="222"/>
      <c r="G24" s="416"/>
      <c r="H24" s="348"/>
      <c r="I24" s="349"/>
    </row>
    <row r="25" spans="2:9" s="250" customFormat="1" ht="15.75" thickTop="1" thickBot="1">
      <c r="B25" s="298" t="s">
        <v>68</v>
      </c>
      <c r="C25" s="301" t="s">
        <v>84</v>
      </c>
      <c r="D25" s="350"/>
      <c r="E25" s="245">
        <f>'別添２　都道府県別集計'!S109</f>
        <v>2.3331612432206925</v>
      </c>
      <c r="F25" s="351" t="s">
        <v>70</v>
      </c>
      <c r="G25" s="417">
        <f>'別添２　都道府県別集計'!S55</f>
        <v>44740.7</v>
      </c>
      <c r="H25" s="353" t="s">
        <v>70</v>
      </c>
      <c r="I25" s="354" t="s">
        <v>178</v>
      </c>
    </row>
    <row r="26" spans="2:9" s="250" customFormat="1" ht="15.75" thickTop="1" thickBot="1">
      <c r="B26" s="298" t="s">
        <v>74</v>
      </c>
      <c r="C26" s="301" t="s">
        <v>85</v>
      </c>
      <c r="D26" s="350"/>
      <c r="E26" s="245">
        <f>'別添２　都道府県別集計'!T109</f>
        <v>2.2882561535252397</v>
      </c>
      <c r="F26" s="351" t="s">
        <v>70</v>
      </c>
      <c r="G26" s="417">
        <f>'別添２　都道府県別集計'!T55</f>
        <v>43879.6</v>
      </c>
      <c r="H26" s="353" t="s">
        <v>70</v>
      </c>
      <c r="I26" s="354" t="s">
        <v>178</v>
      </c>
    </row>
    <row r="27" spans="2:9" s="250" customFormat="1" ht="15.75" thickTop="1" thickBot="1">
      <c r="B27" s="170" t="s">
        <v>75</v>
      </c>
      <c r="C27" s="300" t="s">
        <v>86</v>
      </c>
      <c r="D27" s="355"/>
      <c r="E27" s="245">
        <f>'別添２　都道府県別集計'!U109</f>
        <v>1.664497288277013</v>
      </c>
      <c r="F27" s="356" t="s">
        <v>70</v>
      </c>
      <c r="G27" s="418">
        <f>'別添２　都道府県別集計'!U55</f>
        <v>31918.400000000001</v>
      </c>
      <c r="H27" s="358" t="s">
        <v>70</v>
      </c>
      <c r="I27" s="359" t="s">
        <v>285</v>
      </c>
    </row>
    <row r="28" spans="2:9" s="250" customFormat="1" ht="15.75" thickTop="1" thickBot="1">
      <c r="B28" s="360" t="s">
        <v>77</v>
      </c>
      <c r="C28" s="344" t="s">
        <v>87</v>
      </c>
      <c r="D28" s="361"/>
      <c r="E28" s="245">
        <f>'別添２　都道府県別集計'!V109</f>
        <v>1.6707133917396746</v>
      </c>
      <c r="F28" s="362" t="s">
        <v>70</v>
      </c>
      <c r="G28" s="419">
        <f>'別添２　都道府県別集計'!V55</f>
        <v>32037.599999999999</v>
      </c>
      <c r="H28" s="363" t="s">
        <v>70</v>
      </c>
      <c r="I28" s="364" t="s">
        <v>174</v>
      </c>
    </row>
    <row r="29" spans="2:9" s="250" customFormat="1" ht="15.75" thickTop="1" thickBot="1">
      <c r="B29" s="676" t="s">
        <v>0</v>
      </c>
      <c r="C29" s="677"/>
      <c r="D29" s="678"/>
      <c r="E29" s="245">
        <f>'別添２　都道府県別集計'!W109</f>
        <v>21.491249478514806</v>
      </c>
      <c r="F29" s="365" t="s">
        <v>70</v>
      </c>
      <c r="G29" s="420">
        <f>'別添２　都道府県別集計'!W55</f>
        <v>412116.19999999995</v>
      </c>
      <c r="H29" s="366" t="s">
        <v>70</v>
      </c>
      <c r="I29" s="367"/>
    </row>
    <row r="30" spans="2:9" s="250" customFormat="1" ht="18" thickBot="1">
      <c r="B30" s="199" t="s">
        <v>88</v>
      </c>
      <c r="C30" s="200"/>
      <c r="D30" s="201"/>
      <c r="E30" s="202"/>
      <c r="F30" s="203"/>
      <c r="G30" s="202"/>
      <c r="H30" s="202"/>
      <c r="I30" s="204"/>
    </row>
    <row r="31" spans="2:9" s="250" customFormat="1" ht="15" thickBot="1">
      <c r="B31" s="679" t="s">
        <v>66</v>
      </c>
      <c r="C31" s="680"/>
      <c r="D31" s="312"/>
      <c r="E31" s="681" t="s">
        <v>104</v>
      </c>
      <c r="F31" s="682"/>
      <c r="G31" s="693" t="s">
        <v>108</v>
      </c>
      <c r="H31" s="694"/>
      <c r="I31" s="313" t="s">
        <v>111</v>
      </c>
    </row>
    <row r="32" spans="2:9" s="250" customFormat="1" ht="15" thickBot="1">
      <c r="B32" s="315" t="s">
        <v>117</v>
      </c>
      <c r="C32" s="316"/>
      <c r="D32" s="317"/>
      <c r="E32" s="368"/>
      <c r="F32" s="222"/>
      <c r="G32" s="348"/>
      <c r="H32" s="348"/>
      <c r="I32" s="349"/>
    </row>
    <row r="33" spans="2:9" s="314" customFormat="1" ht="15.75" thickTop="1" thickBot="1">
      <c r="B33" s="722" t="s">
        <v>68</v>
      </c>
      <c r="C33" s="723" t="s">
        <v>118</v>
      </c>
      <c r="D33" s="369" t="s">
        <v>119</v>
      </c>
      <c r="E33" s="245">
        <f>'別添２　都道府県別集計'!X109</f>
        <v>2.3688360450563204</v>
      </c>
      <c r="F33" s="370" t="s">
        <v>70</v>
      </c>
      <c r="G33" s="407">
        <f>'別添２　都道府県別集計'!X55</f>
        <v>45424.800000000003</v>
      </c>
      <c r="H33" s="322" t="s">
        <v>70</v>
      </c>
      <c r="I33" s="371" t="s">
        <v>178</v>
      </c>
    </row>
    <row r="34" spans="2:9" s="250" customFormat="1" ht="15.75" thickTop="1" thickBot="1">
      <c r="B34" s="722"/>
      <c r="C34" s="723"/>
      <c r="D34" s="372" t="s">
        <v>133</v>
      </c>
      <c r="E34" s="373">
        <f>'別添２　都道府県別集計'!Y109</f>
        <v>2.0318210262828535</v>
      </c>
      <c r="F34" s="374" t="s">
        <v>70</v>
      </c>
      <c r="G34" s="408">
        <f>'別添２　都道府県別集計'!Y55</f>
        <v>38962.199999999997</v>
      </c>
      <c r="H34" s="326" t="s">
        <v>70</v>
      </c>
      <c r="I34" s="210" t="s">
        <v>178</v>
      </c>
    </row>
    <row r="35" spans="2:9" s="250" customFormat="1" ht="15.75" customHeight="1" thickTop="1" thickBot="1">
      <c r="B35" s="696"/>
      <c r="C35" s="724"/>
      <c r="D35" s="337" t="s">
        <v>134</v>
      </c>
      <c r="E35" s="245">
        <f>'別添２　都道府県別集計'!Z109</f>
        <v>1.8508917396745932</v>
      </c>
      <c r="F35" s="375" t="s">
        <v>70</v>
      </c>
      <c r="G35" s="421">
        <f>'別添２　都道府県別集計'!Z55</f>
        <v>35492.699999999997</v>
      </c>
      <c r="H35" s="376" t="s">
        <v>70</v>
      </c>
      <c r="I35" s="211" t="s">
        <v>174</v>
      </c>
    </row>
    <row r="36" spans="2:9" s="250" customFormat="1" ht="15.75" thickTop="1" thickBot="1">
      <c r="B36" s="194" t="s">
        <v>74</v>
      </c>
      <c r="C36" s="212" t="s">
        <v>135</v>
      </c>
      <c r="D36" s="377"/>
      <c r="E36" s="245">
        <f>'別添２　都道府県別集計'!AA109</f>
        <v>2.4302357113057989</v>
      </c>
      <c r="F36" s="351" t="s">
        <v>70</v>
      </c>
      <c r="G36" s="422">
        <f>'別添２　都道府県別集計'!AA55</f>
        <v>46602.2</v>
      </c>
      <c r="H36" s="378" t="s">
        <v>70</v>
      </c>
      <c r="I36" s="189" t="s">
        <v>120</v>
      </c>
    </row>
    <row r="37" spans="2:9" s="250" customFormat="1" ht="15.75" customHeight="1" thickBot="1">
      <c r="B37" s="315" t="s">
        <v>89</v>
      </c>
      <c r="C37" s="379"/>
      <c r="D37" s="380"/>
      <c r="E37" s="381"/>
      <c r="F37" s="382"/>
      <c r="G37" s="423"/>
      <c r="H37" s="381"/>
      <c r="I37" s="383"/>
    </row>
    <row r="38" spans="2:9" s="250" customFormat="1" ht="15.75" thickTop="1" thickBot="1">
      <c r="B38" s="714" t="s">
        <v>90</v>
      </c>
      <c r="C38" s="674"/>
      <c r="D38" s="675"/>
      <c r="E38" s="245">
        <f>'別添２　都道府県別集計'!AB109</f>
        <v>2.1238005840634124</v>
      </c>
      <c r="F38" s="384" t="s">
        <v>70</v>
      </c>
      <c r="G38" s="422">
        <f>'別添２　都道府県別集計'!AB55</f>
        <v>40726</v>
      </c>
      <c r="H38" s="378" t="s">
        <v>70</v>
      </c>
      <c r="I38" s="216" t="s">
        <v>115</v>
      </c>
    </row>
    <row r="39" spans="2:9" s="250" customFormat="1" ht="15" thickBot="1">
      <c r="B39" s="315" t="s">
        <v>91</v>
      </c>
      <c r="C39" s="385"/>
      <c r="D39" s="386"/>
      <c r="E39" s="381"/>
      <c r="F39" s="382"/>
      <c r="G39" s="423"/>
      <c r="H39" s="381"/>
      <c r="I39" s="383"/>
    </row>
    <row r="40" spans="2:9" s="250" customFormat="1" ht="15.75" thickTop="1" thickBot="1">
      <c r="B40" s="170" t="s">
        <v>68</v>
      </c>
      <c r="C40" s="715" t="s">
        <v>92</v>
      </c>
      <c r="D40" s="716"/>
      <c r="E40" s="245">
        <f>'別添２　都道府県別集計'!AC109</f>
        <v>1.7848247809762203</v>
      </c>
      <c r="F40" s="387" t="s">
        <v>70</v>
      </c>
      <c r="G40" s="418">
        <f>'別添２　都道府県別集計'!AC55</f>
        <v>34225.800000000003</v>
      </c>
      <c r="H40" s="357" t="s">
        <v>70</v>
      </c>
      <c r="I40" s="193" t="s">
        <v>112</v>
      </c>
    </row>
    <row r="41" spans="2:9" s="250" customFormat="1" ht="15.75" thickTop="1" thickBot="1">
      <c r="B41" s="170" t="s">
        <v>74</v>
      </c>
      <c r="C41" s="687" t="s">
        <v>169</v>
      </c>
      <c r="D41" s="717"/>
      <c r="E41" s="245">
        <f>'別添２　都道府県別集計'!AD109</f>
        <v>1.853035043804756</v>
      </c>
      <c r="F41" s="387" t="s">
        <v>70</v>
      </c>
      <c r="G41" s="418">
        <f>'別添２　都道府県別集計'!AD55</f>
        <v>35533.800000000003</v>
      </c>
      <c r="H41" s="357" t="s">
        <v>70</v>
      </c>
      <c r="I41" s="193" t="s">
        <v>112</v>
      </c>
    </row>
    <row r="42" spans="2:9" s="250" customFormat="1" ht="15.75" thickTop="1" thickBot="1">
      <c r="B42" s="170" t="s">
        <v>75</v>
      </c>
      <c r="C42" s="687" t="s">
        <v>93</v>
      </c>
      <c r="D42" s="717"/>
      <c r="E42" s="388">
        <f>'別添２　都道府県別集計'!AE109</f>
        <v>2.0711670838548182</v>
      </c>
      <c r="F42" s="387" t="s">
        <v>70</v>
      </c>
      <c r="G42" s="418">
        <f>'別添２　都道府県別集計'!AE55</f>
        <v>39716.699999999997</v>
      </c>
      <c r="H42" s="357" t="s">
        <v>70</v>
      </c>
      <c r="I42" s="193" t="s">
        <v>115</v>
      </c>
    </row>
    <row r="43" spans="2:9" s="250" customFormat="1" ht="15" customHeight="1" thickTop="1" thickBot="1">
      <c r="B43" s="170" t="s">
        <v>77</v>
      </c>
      <c r="C43" s="687" t="s">
        <v>137</v>
      </c>
      <c r="D43" s="688"/>
      <c r="E43" s="388">
        <f>'別添２　都道府県別集計'!AF109</f>
        <v>1.9826397580308719</v>
      </c>
      <c r="F43" s="387" t="s">
        <v>70</v>
      </c>
      <c r="G43" s="418">
        <f>'別添２　都道府県別集計'!AF55</f>
        <v>38019.1</v>
      </c>
      <c r="H43" s="357" t="s">
        <v>70</v>
      </c>
      <c r="I43" s="193" t="s">
        <v>178</v>
      </c>
    </row>
    <row r="44" spans="2:9" s="250" customFormat="1" ht="15.75" thickTop="1" thickBot="1">
      <c r="B44" s="299" t="s">
        <v>79</v>
      </c>
      <c r="C44" s="674" t="s">
        <v>139</v>
      </c>
      <c r="D44" s="675"/>
      <c r="E44" s="245">
        <f>'別添２　都道府県別集計'!AG109</f>
        <v>1.0467824363788067</v>
      </c>
      <c r="F44" s="387" t="s">
        <v>70</v>
      </c>
      <c r="G44" s="409">
        <f>'別添２　都道府県別集計'!AG55</f>
        <v>20073.099999999999</v>
      </c>
      <c r="H44" s="331" t="s">
        <v>70</v>
      </c>
      <c r="I44" s="224" t="s">
        <v>174</v>
      </c>
    </row>
    <row r="45" spans="2:9" s="250" customFormat="1" ht="15" thickBot="1">
      <c r="B45" s="315" t="s">
        <v>94</v>
      </c>
      <c r="C45" s="316"/>
      <c r="D45" s="389"/>
      <c r="E45" s="390"/>
      <c r="F45" s="222"/>
      <c r="G45" s="416"/>
      <c r="H45" s="348" t="s">
        <v>70</v>
      </c>
      <c r="I45" s="349"/>
    </row>
    <row r="46" spans="2:9" s="314" customFormat="1" ht="15.75" thickTop="1" thickBot="1">
      <c r="B46" s="170" t="s">
        <v>68</v>
      </c>
      <c r="C46" s="687" t="s">
        <v>142</v>
      </c>
      <c r="D46" s="688"/>
      <c r="E46" s="245">
        <f>'別添２　都道府県別集計'!AH109</f>
        <v>1.0851689612015019</v>
      </c>
      <c r="F46" s="356" t="s">
        <v>70</v>
      </c>
      <c r="G46" s="418">
        <f>'別添２　都道府県別集計'!AH55</f>
        <v>20809.2</v>
      </c>
      <c r="H46" s="357" t="s">
        <v>70</v>
      </c>
      <c r="I46" s="193" t="s">
        <v>112</v>
      </c>
    </row>
    <row r="47" spans="2:9" s="314" customFormat="1" ht="15.75" thickTop="1" thickBot="1">
      <c r="B47" s="194" t="s">
        <v>74</v>
      </c>
      <c r="C47" s="689" t="s">
        <v>144</v>
      </c>
      <c r="D47" s="721"/>
      <c r="E47" s="245">
        <f>'別添２　都道府県別集計'!AI109</f>
        <v>1.5635064664163538</v>
      </c>
      <c r="F47" s="391" t="s">
        <v>70</v>
      </c>
      <c r="G47" s="409">
        <f>'別添２　都道府県別集計'!AI55</f>
        <v>29981.8</v>
      </c>
      <c r="H47" s="331" t="s">
        <v>70</v>
      </c>
      <c r="I47" s="152" t="s">
        <v>115</v>
      </c>
    </row>
    <row r="48" spans="2:9" s="250" customFormat="1" ht="15.75" thickTop="1" thickBot="1">
      <c r="B48" s="718" t="s">
        <v>0</v>
      </c>
      <c r="C48" s="719"/>
      <c r="D48" s="720"/>
      <c r="E48" s="245">
        <f>'別添２　都道府県別集計'!AJ109</f>
        <v>22.192709637046306</v>
      </c>
      <c r="F48" s="365" t="s">
        <v>70</v>
      </c>
      <c r="G48" s="420">
        <f>'別添２　都道府県別集計'!AJ55</f>
        <v>425567.39999999997</v>
      </c>
      <c r="H48" s="392" t="s">
        <v>70</v>
      </c>
      <c r="I48" s="367"/>
    </row>
    <row r="49" spans="2:9" s="250" customFormat="1" ht="18" thickBot="1">
      <c r="B49" s="199" t="s">
        <v>55</v>
      </c>
      <c r="C49" s="200"/>
      <c r="D49" s="201"/>
      <c r="E49" s="202"/>
      <c r="F49" s="203"/>
      <c r="G49" s="202"/>
      <c r="H49" s="202" t="s">
        <v>70</v>
      </c>
      <c r="I49" s="204"/>
    </row>
    <row r="50" spans="2:9" s="250" customFormat="1" ht="15" thickBot="1">
      <c r="B50" s="679" t="s">
        <v>66</v>
      </c>
      <c r="C50" s="680"/>
      <c r="D50" s="312"/>
      <c r="E50" s="681" t="s">
        <v>104</v>
      </c>
      <c r="F50" s="682"/>
      <c r="G50" s="693" t="s">
        <v>108</v>
      </c>
      <c r="H50" s="694"/>
      <c r="I50" s="313" t="s">
        <v>111</v>
      </c>
    </row>
    <row r="51" spans="2:9" s="250" customFormat="1" ht="15" thickBot="1">
      <c r="B51" s="315" t="s">
        <v>95</v>
      </c>
      <c r="C51" s="316"/>
      <c r="D51" s="389"/>
      <c r="E51" s="348"/>
      <c r="F51" s="222"/>
      <c r="G51" s="348"/>
      <c r="H51" s="348" t="s">
        <v>70</v>
      </c>
      <c r="I51" s="349"/>
    </row>
    <row r="52" spans="2:9" s="250" customFormat="1" ht="15.75" thickTop="1" thickBot="1">
      <c r="B52" s="298" t="s">
        <v>68</v>
      </c>
      <c r="C52" s="687" t="s">
        <v>96</v>
      </c>
      <c r="D52" s="688"/>
      <c r="E52" s="245">
        <f>'別添２　都道府県別集計'!AK109</f>
        <v>1.4219806007509388</v>
      </c>
      <c r="F52" s="393" t="s">
        <v>70</v>
      </c>
      <c r="G52" s="424">
        <f>'別添２　都道府県別集計'!AK55</f>
        <v>27267.9</v>
      </c>
      <c r="H52" s="394" t="s">
        <v>70</v>
      </c>
      <c r="I52" s="188" t="s">
        <v>157</v>
      </c>
    </row>
    <row r="53" spans="2:9" s="250" customFormat="1" ht="15.75" thickTop="1" thickBot="1">
      <c r="B53" s="298" t="s">
        <v>74</v>
      </c>
      <c r="C53" s="687" t="s">
        <v>97</v>
      </c>
      <c r="D53" s="688"/>
      <c r="E53" s="245">
        <f>'別添２　都道府県別集計'!AL109</f>
        <v>1.3287546933667085</v>
      </c>
      <c r="F53" s="351" t="s">
        <v>70</v>
      </c>
      <c r="G53" s="417">
        <f>'別添２　都道府県別集計'!AL55</f>
        <v>25480.2</v>
      </c>
      <c r="H53" s="352" t="s">
        <v>70</v>
      </c>
      <c r="I53" s="188" t="s">
        <v>179</v>
      </c>
    </row>
    <row r="54" spans="2:9" s="250" customFormat="1" ht="15.75" customHeight="1" thickTop="1" thickBot="1">
      <c r="B54" s="170" t="s">
        <v>75</v>
      </c>
      <c r="C54" s="687" t="s">
        <v>98</v>
      </c>
      <c r="D54" s="688"/>
      <c r="E54" s="245">
        <f>'別添２　都道府県別集計'!AM109</f>
        <v>1.9105913642052565</v>
      </c>
      <c r="F54" s="387" t="s">
        <v>70</v>
      </c>
      <c r="G54" s="418">
        <f>'別添２　都道府県別集計'!AM55</f>
        <v>36637.5</v>
      </c>
      <c r="H54" s="357" t="s">
        <v>70</v>
      </c>
      <c r="I54" s="193" t="s">
        <v>112</v>
      </c>
    </row>
    <row r="55" spans="2:9" s="250" customFormat="1" ht="15.75" thickTop="1" thickBot="1">
      <c r="B55" s="360" t="s">
        <v>77</v>
      </c>
      <c r="C55" s="674" t="s">
        <v>99</v>
      </c>
      <c r="D55" s="675"/>
      <c r="E55" s="245">
        <f>'別添２　都道府県別集計'!AN109</f>
        <v>2.3839904046725073</v>
      </c>
      <c r="F55" s="384" t="s">
        <v>70</v>
      </c>
      <c r="G55" s="422">
        <f>'別添２　都道府県別集計'!AN55</f>
        <v>45715.4</v>
      </c>
      <c r="H55" s="378" t="s">
        <v>70</v>
      </c>
      <c r="I55" s="216" t="s">
        <v>115</v>
      </c>
    </row>
    <row r="56" spans="2:9" s="250" customFormat="1" ht="15" thickBot="1">
      <c r="B56" s="315" t="s">
        <v>100</v>
      </c>
      <c r="C56" s="316"/>
      <c r="D56" s="395"/>
      <c r="E56" s="348"/>
      <c r="F56" s="222"/>
      <c r="G56" s="416"/>
      <c r="H56" s="348" t="s">
        <v>70</v>
      </c>
      <c r="I56" s="349"/>
    </row>
    <row r="57" spans="2:9" s="250" customFormat="1" ht="15.75" thickTop="1" thickBot="1">
      <c r="B57" s="170" t="s">
        <v>68</v>
      </c>
      <c r="C57" s="687" t="s">
        <v>101</v>
      </c>
      <c r="D57" s="688"/>
      <c r="E57" s="245">
        <f>'別添２　都道府県別集計'!AO109</f>
        <v>2.2555642469753856</v>
      </c>
      <c r="F57" s="387" t="s">
        <v>70</v>
      </c>
      <c r="G57" s="418">
        <f>'別添２　都道府県別集計'!AO55</f>
        <v>43252.7</v>
      </c>
      <c r="H57" s="357" t="s">
        <v>70</v>
      </c>
      <c r="I57" s="193" t="s">
        <v>178</v>
      </c>
    </row>
    <row r="58" spans="2:9" s="250" customFormat="1" ht="15.75" thickTop="1" thickBot="1">
      <c r="B58" s="170" t="s">
        <v>74</v>
      </c>
      <c r="C58" s="687" t="s">
        <v>102</v>
      </c>
      <c r="D58" s="688"/>
      <c r="E58" s="245">
        <f>'別添２　都道府県別集計'!AP109</f>
        <v>1.286717772215269</v>
      </c>
      <c r="F58" s="387" t="s">
        <v>70</v>
      </c>
      <c r="G58" s="418">
        <f>'別添２　都道府県別集計'!AP55</f>
        <v>24674.1</v>
      </c>
      <c r="H58" s="357" t="s">
        <v>70</v>
      </c>
      <c r="I58" s="193" t="s">
        <v>112</v>
      </c>
    </row>
    <row r="59" spans="2:9" s="250" customFormat="1" ht="15.75" thickTop="1" thickBot="1">
      <c r="B59" s="170" t="s">
        <v>75</v>
      </c>
      <c r="C59" s="687" t="s">
        <v>163</v>
      </c>
      <c r="D59" s="688"/>
      <c r="E59" s="245">
        <f>'別添２　都道府県別集計'!AQ109</f>
        <v>1.3239831038798497</v>
      </c>
      <c r="F59" s="356" t="s">
        <v>70</v>
      </c>
      <c r="G59" s="418">
        <f>'別添２　都道府県別集計'!AQ55</f>
        <v>25388.7</v>
      </c>
      <c r="H59" s="357" t="s">
        <v>70</v>
      </c>
      <c r="I59" s="193" t="s">
        <v>115</v>
      </c>
    </row>
    <row r="60" spans="2:9" s="250" customFormat="1" ht="15.75" thickTop="1" thickBot="1">
      <c r="B60" s="302" t="s">
        <v>77</v>
      </c>
      <c r="C60" s="396" t="s">
        <v>164</v>
      </c>
      <c r="D60" s="396"/>
      <c r="E60" s="245">
        <f>'別添２　都道府県別集計'!AR109</f>
        <v>1.5921516478931999</v>
      </c>
      <c r="F60" s="356" t="s">
        <v>70</v>
      </c>
      <c r="G60" s="425">
        <f>'別添２　都道府県別集計'!AR55</f>
        <v>30531.1</v>
      </c>
      <c r="H60" s="357" t="s">
        <v>70</v>
      </c>
      <c r="I60" s="223" t="s">
        <v>112</v>
      </c>
    </row>
    <row r="61" spans="2:9" s="250" customFormat="1" ht="15.75" thickTop="1" thickBot="1">
      <c r="B61" s="194" t="s">
        <v>165</v>
      </c>
      <c r="C61" s="689" t="s">
        <v>121</v>
      </c>
      <c r="D61" s="689"/>
      <c r="E61" s="373">
        <f>'別添２　都道府県別集計'!AS109</f>
        <v>1.5016896120150189</v>
      </c>
      <c r="F61" s="391" t="s">
        <v>70</v>
      </c>
      <c r="G61" s="409">
        <f>'別添２　都道府県別集計'!AS55</f>
        <v>28796.400000000001</v>
      </c>
      <c r="H61" s="331" t="s">
        <v>70</v>
      </c>
      <c r="I61" s="152" t="s">
        <v>174</v>
      </c>
    </row>
    <row r="62" spans="2:9" ht="15.75" thickTop="1" thickBot="1">
      <c r="B62" s="676" t="s">
        <v>0</v>
      </c>
      <c r="C62" s="677"/>
      <c r="D62" s="678"/>
      <c r="E62" s="245">
        <f>'別添２　都道府県別集計'!AT109</f>
        <v>15.005423445974138</v>
      </c>
      <c r="F62" s="365" t="s">
        <v>70</v>
      </c>
      <c r="G62" s="409">
        <f>'別添２　都道府県別集計'!AT55</f>
        <v>287744.00000000006</v>
      </c>
      <c r="H62" s="392" t="s">
        <v>70</v>
      </c>
      <c r="I62" s="367"/>
    </row>
    <row r="63" spans="2:9" ht="21" customHeight="1" thickBot="1">
      <c r="B63" s="199" t="s">
        <v>171</v>
      </c>
      <c r="C63" s="200"/>
      <c r="D63" s="201"/>
      <c r="E63" s="202"/>
      <c r="F63" s="203"/>
      <c r="G63" s="202"/>
      <c r="H63" s="202"/>
      <c r="I63" s="204"/>
    </row>
    <row r="64" spans="2:9" ht="15" thickBot="1">
      <c r="B64" s="679" t="s">
        <v>66</v>
      </c>
      <c r="C64" s="680"/>
      <c r="D64" s="312"/>
      <c r="E64" s="681" t="s">
        <v>104</v>
      </c>
      <c r="F64" s="682"/>
      <c r="G64" s="693" t="s">
        <v>108</v>
      </c>
      <c r="H64" s="694"/>
      <c r="I64" s="397" t="s">
        <v>111</v>
      </c>
    </row>
    <row r="65" spans="2:9" ht="15.75" thickTop="1" thickBot="1">
      <c r="B65" s="683" t="s">
        <v>68</v>
      </c>
      <c r="C65" s="685" t="s">
        <v>122</v>
      </c>
      <c r="D65" s="398" t="s">
        <v>73</v>
      </c>
      <c r="E65" s="245">
        <f>'別添２　都道府県別集計'!AU109</f>
        <v>1.3306633291614518</v>
      </c>
      <c r="F65" s="399" t="s">
        <v>70</v>
      </c>
      <c r="G65" s="426">
        <f>'別添２　都道府県別集計'!AU55</f>
        <v>25516.799999999999</v>
      </c>
      <c r="H65" s="232" t="s">
        <v>70</v>
      </c>
      <c r="I65" s="153" t="s">
        <v>112</v>
      </c>
    </row>
    <row r="66" spans="2:9" ht="17.25" customHeight="1" thickTop="1" thickBot="1">
      <c r="B66" s="684"/>
      <c r="C66" s="686"/>
      <c r="D66" s="337" t="s">
        <v>166</v>
      </c>
      <c r="E66" s="245">
        <f>'別添２　都道府県別集計'!AV109</f>
        <v>0.97007196495619519</v>
      </c>
      <c r="F66" s="400" t="s">
        <v>123</v>
      </c>
      <c r="G66" s="427">
        <f>'別添２　都道府県別集計'!AV55</f>
        <v>18602.099999999999</v>
      </c>
      <c r="H66" s="401" t="s">
        <v>70</v>
      </c>
      <c r="I66" s="158" t="s">
        <v>176</v>
      </c>
    </row>
    <row r="67" spans="2:9" ht="15.75" thickTop="1" thickBot="1">
      <c r="B67" s="298" t="s">
        <v>74</v>
      </c>
      <c r="C67" s="687" t="s">
        <v>172</v>
      </c>
      <c r="D67" s="688"/>
      <c r="E67" s="245">
        <f>'別添２　都道府県別集計'!AW109</f>
        <v>1.3226011681268253</v>
      </c>
      <c r="F67" s="351" t="s">
        <v>70</v>
      </c>
      <c r="G67" s="417">
        <f>'別添２　都道府県別集計'!AW55</f>
        <v>25362.2</v>
      </c>
      <c r="H67" s="352" t="s">
        <v>70</v>
      </c>
      <c r="I67" s="189" t="s">
        <v>178</v>
      </c>
    </row>
    <row r="68" spans="2:9" ht="15.75" thickTop="1" thickBot="1">
      <c r="B68" s="170" t="s">
        <v>75</v>
      </c>
      <c r="C68" s="687" t="s">
        <v>124</v>
      </c>
      <c r="D68" s="688"/>
      <c r="E68" s="245">
        <f>'別添２　都道府県別集計'!AX109</f>
        <v>1.3745671672924489</v>
      </c>
      <c r="F68" s="387" t="s">
        <v>70</v>
      </c>
      <c r="G68" s="418">
        <f>'別添２　都道府県別集計'!AX55</f>
        <v>26358.7</v>
      </c>
      <c r="H68" s="357" t="s">
        <v>70</v>
      </c>
      <c r="I68" s="193" t="s">
        <v>174</v>
      </c>
    </row>
    <row r="69" spans="2:9" ht="15.75" thickTop="1" thickBot="1">
      <c r="B69" s="360" t="s">
        <v>77</v>
      </c>
      <c r="C69" s="674" t="s">
        <v>125</v>
      </c>
      <c r="D69" s="675"/>
      <c r="E69" s="245">
        <f>'別添２　都道府県別集計'!AY109</f>
        <v>1.1848299958281185</v>
      </c>
      <c r="F69" s="384" t="s">
        <v>70</v>
      </c>
      <c r="G69" s="422">
        <f>'別添２　都道府県別集計'!AY55</f>
        <v>22720.3</v>
      </c>
      <c r="H69" s="378" t="s">
        <v>70</v>
      </c>
      <c r="I69" s="216" t="s">
        <v>174</v>
      </c>
    </row>
    <row r="70" spans="2:9" ht="15.75" thickTop="1" thickBot="1">
      <c r="B70" s="676" t="s">
        <v>0</v>
      </c>
      <c r="C70" s="677"/>
      <c r="D70" s="678"/>
      <c r="E70" s="245">
        <f>'別添２　都道府県別集計'!AZ109</f>
        <v>6.1827336253650396</v>
      </c>
      <c r="F70" s="365" t="s">
        <v>70</v>
      </c>
      <c r="G70" s="420">
        <f>'別添２　都道府県別集計'!AZ55</f>
        <v>118560.09999999999</v>
      </c>
      <c r="H70" s="392" t="s">
        <v>70</v>
      </c>
      <c r="I70" s="367"/>
    </row>
    <row r="71" spans="2:9" ht="18" thickBot="1">
      <c r="B71" s="199" t="s">
        <v>158</v>
      </c>
      <c r="C71" s="240"/>
      <c r="D71" s="241"/>
      <c r="E71" s="202"/>
      <c r="F71" s="203"/>
      <c r="G71" s="202"/>
      <c r="H71" s="202"/>
      <c r="I71" s="204"/>
    </row>
    <row r="72" spans="2:9" ht="17.25" customHeight="1" thickTop="1" thickBot="1">
      <c r="B72" s="242"/>
      <c r="C72" s="243"/>
      <c r="D72" s="244"/>
      <c r="E72" s="245">
        <f>'別添２　都道府県別集計'!BA109</f>
        <v>64.872116186900286</v>
      </c>
      <c r="F72" s="445" t="s">
        <v>70</v>
      </c>
      <c r="G72" s="418">
        <f>SUM(G29,G48,G62,G70)</f>
        <v>1243987.7</v>
      </c>
      <c r="H72" s="402" t="s">
        <v>70</v>
      </c>
      <c r="I72" s="220" t="s">
        <v>180</v>
      </c>
    </row>
    <row r="73" spans="2:9" ht="21" customHeight="1">
      <c r="B73" s="92"/>
      <c r="C73" s="93"/>
      <c r="D73" s="94"/>
      <c r="E73" s="95"/>
      <c r="F73" s="96"/>
      <c r="G73" s="96"/>
      <c r="H73" s="96"/>
      <c r="I73" s="97"/>
    </row>
    <row r="74" spans="2:9" ht="21" customHeight="1"/>
    <row r="75" spans="2:9" ht="21" customHeight="1"/>
    <row r="76" spans="2:9" ht="21" customHeight="1"/>
    <row r="77" spans="2:9" ht="21" customHeight="1"/>
    <row r="78" spans="2:9" ht="21" customHeight="1"/>
    <row r="79" spans="2:9" ht="21" customHeight="1"/>
    <row r="80" spans="2:9"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sheetData>
  <mergeCells count="52">
    <mergeCell ref="C44:D44"/>
    <mergeCell ref="C46:D46"/>
    <mergeCell ref="C47:D47"/>
    <mergeCell ref="E7:H7"/>
    <mergeCell ref="B33:B35"/>
    <mergeCell ref="C33:C35"/>
    <mergeCell ref="G50:H50"/>
    <mergeCell ref="G64:H64"/>
    <mergeCell ref="E50:F50"/>
    <mergeCell ref="C11:C13"/>
    <mergeCell ref="B19:B20"/>
    <mergeCell ref="C19:C20"/>
    <mergeCell ref="C53:D53"/>
    <mergeCell ref="C54:D54"/>
    <mergeCell ref="B38:D38"/>
    <mergeCell ref="C40:D40"/>
    <mergeCell ref="C41:D41"/>
    <mergeCell ref="C42:D42"/>
    <mergeCell ref="C43:D43"/>
    <mergeCell ref="B48:D48"/>
    <mergeCell ref="B50:C50"/>
    <mergeCell ref="C52:D52"/>
    <mergeCell ref="B2:I2"/>
    <mergeCell ref="G9:H9"/>
    <mergeCell ref="B29:D29"/>
    <mergeCell ref="B31:C31"/>
    <mergeCell ref="E31:F31"/>
    <mergeCell ref="G31:H31"/>
    <mergeCell ref="B15:B16"/>
    <mergeCell ref="C15:C16"/>
    <mergeCell ref="B17:B18"/>
    <mergeCell ref="C17:C18"/>
    <mergeCell ref="C3:I3"/>
    <mergeCell ref="B9:C9"/>
    <mergeCell ref="E9:F9"/>
    <mergeCell ref="B11:B13"/>
    <mergeCell ref="E5:H5"/>
    <mergeCell ref="E6:H6"/>
    <mergeCell ref="C55:D55"/>
    <mergeCell ref="C68:D68"/>
    <mergeCell ref="C57:D57"/>
    <mergeCell ref="C58:D58"/>
    <mergeCell ref="C59:D59"/>
    <mergeCell ref="C61:D61"/>
    <mergeCell ref="B62:D62"/>
    <mergeCell ref="C69:D69"/>
    <mergeCell ref="B70:D70"/>
    <mergeCell ref="B64:C64"/>
    <mergeCell ref="E64:F64"/>
    <mergeCell ref="B65:B66"/>
    <mergeCell ref="C65:C66"/>
    <mergeCell ref="C67:D67"/>
  </mergeCells>
  <phoneticPr fontId="2"/>
  <printOptions horizontalCentered="1"/>
  <pageMargins left="0.19685039370078741" right="0.19685039370078741" top="0.19685039370078741" bottom="0.19685039370078741" header="0.31496062992125984" footer="0.31496062992125984"/>
  <pageSetup paperSize="9" scale="7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C117"/>
  <sheetViews>
    <sheetView showGridLines="0" view="pageBreakPreview" zoomScale="60" zoomScaleNormal="55" workbookViewId="0">
      <pane xSplit="3" ySplit="7" topLeftCell="G78" activePane="bottomRight" state="frozen"/>
      <selection pane="topRight" activeCell="C1" sqref="C1"/>
      <selection pane="bottomLeft" activeCell="A7" sqref="A7"/>
      <selection pane="bottomRight" activeCell="BC62" sqref="BC62"/>
    </sheetView>
  </sheetViews>
  <sheetFormatPr defaultRowHeight="13.5"/>
  <cols>
    <col min="1" max="1" width="0.875" customWidth="1"/>
    <col min="2" max="2" width="4.875" customWidth="1"/>
    <col min="3" max="3" width="9.625" style="446" customWidth="1"/>
    <col min="4" max="5" width="9.5" customWidth="1"/>
    <col min="6" max="6" width="9.875" customWidth="1"/>
    <col min="7" max="21" width="7.5" style="1" customWidth="1"/>
    <col min="22" max="23" width="7.375" style="1" customWidth="1"/>
    <col min="24" max="51" width="7.5" style="1" customWidth="1"/>
    <col min="52" max="52" width="7.375" style="1" customWidth="1"/>
    <col min="53" max="53" width="8" style="1" customWidth="1"/>
  </cols>
  <sheetData>
    <row r="1" spans="2:55" ht="32.25">
      <c r="B1" s="485" t="s">
        <v>279</v>
      </c>
      <c r="D1" s="544"/>
      <c r="E1" s="544"/>
      <c r="F1" s="544"/>
      <c r="G1" s="544"/>
      <c r="H1" s="544"/>
      <c r="I1" s="544"/>
      <c r="J1" s="544"/>
      <c r="K1" s="544"/>
      <c r="L1" s="544"/>
      <c r="M1" s="544"/>
      <c r="N1" s="544"/>
      <c r="P1" s="582" t="s">
        <v>283</v>
      </c>
      <c r="S1" s="582"/>
      <c r="T1" s="582"/>
      <c r="U1" s="582"/>
      <c r="V1" s="582"/>
      <c r="W1" s="582"/>
      <c r="X1" s="582"/>
      <c r="Y1" s="783" t="str">
        <f>'別添１　全国集計'!C3</f>
        <v>　【平成３０年４月３０日現在、平成３０年１２月１１日集計】</v>
      </c>
      <c r="Z1" s="783"/>
      <c r="AA1" s="783"/>
      <c r="AB1" s="783"/>
      <c r="AC1" s="783"/>
      <c r="AD1" s="783"/>
      <c r="AE1" s="783"/>
      <c r="AF1" s="783"/>
      <c r="AG1" s="783"/>
      <c r="AH1" s="783"/>
      <c r="AI1" s="783"/>
      <c r="AJ1" s="783"/>
      <c r="AK1" s="783"/>
      <c r="AL1" s="783"/>
      <c r="AM1" s="783"/>
      <c r="AN1" s="783"/>
      <c r="AO1" s="783"/>
      <c r="AP1" s="783"/>
      <c r="AQ1" s="783"/>
      <c r="AR1" s="783"/>
      <c r="AS1" s="783"/>
      <c r="AT1" s="783"/>
      <c r="AU1" s="783"/>
      <c r="AV1" s="783"/>
      <c r="AW1" s="783"/>
      <c r="AX1" s="783"/>
      <c r="AY1" s="783"/>
      <c r="BA1" s="544"/>
    </row>
    <row r="2" spans="2:55" ht="19.5" thickBot="1">
      <c r="B2" s="2"/>
      <c r="D2" s="455"/>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c r="AH2" s="455"/>
      <c r="AI2" s="455"/>
      <c r="AJ2" s="455"/>
      <c r="AK2" s="455"/>
      <c r="AL2" s="455"/>
      <c r="AM2" s="455"/>
      <c r="AN2" s="455"/>
      <c r="AO2" s="455"/>
      <c r="AP2" s="455"/>
      <c r="AQ2" s="455"/>
      <c r="AR2" s="455"/>
      <c r="AS2" s="455"/>
      <c r="AT2" s="455"/>
      <c r="AU2" s="455"/>
      <c r="AV2" s="455"/>
      <c r="AW2" s="455"/>
      <c r="AX2" s="455"/>
      <c r="AY2" s="455"/>
      <c r="AZ2" s="455"/>
      <c r="BA2" s="455"/>
    </row>
    <row r="3" spans="2:55" ht="15" hidden="1" thickTop="1" thickBot="1">
      <c r="B3" s="266" t="s">
        <v>270</v>
      </c>
      <c r="C3" s="267"/>
      <c r="D3" s="268"/>
      <c r="E3" s="269"/>
      <c r="F3" s="270"/>
      <c r="G3" s="67" t="s">
        <v>44</v>
      </c>
      <c r="H3" s="67"/>
      <c r="I3" s="67"/>
      <c r="J3" s="67"/>
      <c r="K3" s="67"/>
      <c r="L3" s="68"/>
      <c r="M3" s="68"/>
      <c r="N3" s="68"/>
      <c r="O3" s="68"/>
      <c r="P3" s="68"/>
      <c r="Q3" s="68"/>
      <c r="R3" s="68"/>
      <c r="S3" s="68"/>
      <c r="T3" s="68"/>
      <c r="U3" s="68"/>
      <c r="V3" s="68"/>
      <c r="W3" s="108"/>
      <c r="X3" s="68"/>
      <c r="Y3" s="68"/>
      <c r="Z3" s="68"/>
      <c r="AA3" s="68"/>
      <c r="AB3" s="68"/>
      <c r="AC3" s="68"/>
      <c r="AD3" s="68"/>
      <c r="AE3" s="68"/>
      <c r="AF3" s="68"/>
      <c r="AG3" s="68"/>
      <c r="AH3" s="68"/>
      <c r="AI3" s="68"/>
      <c r="AJ3" s="108"/>
      <c r="AK3" s="68"/>
      <c r="AL3" s="68"/>
      <c r="AM3" s="68"/>
      <c r="AN3" s="68"/>
      <c r="AO3" s="68"/>
      <c r="AP3" s="68"/>
      <c r="AQ3" s="68"/>
      <c r="AR3" s="68"/>
      <c r="AS3" s="68"/>
      <c r="AT3" s="108"/>
      <c r="AU3" s="68"/>
      <c r="AV3" s="68"/>
      <c r="AW3" s="68"/>
      <c r="AX3" s="68"/>
      <c r="AY3" s="68"/>
      <c r="AZ3" s="68"/>
      <c r="BA3" s="73"/>
    </row>
    <row r="4" spans="2:55" s="30" customFormat="1" ht="14.25" hidden="1">
      <c r="B4" s="271"/>
      <c r="C4" s="751" t="s">
        <v>103</v>
      </c>
      <c r="D4" s="272"/>
      <c r="E4" s="273"/>
      <c r="F4" s="274"/>
      <c r="G4" s="90" t="s">
        <v>41</v>
      </c>
      <c r="H4" s="77"/>
      <c r="I4" s="77"/>
      <c r="J4" s="77"/>
      <c r="K4" s="71"/>
      <c r="L4" s="70"/>
      <c r="M4" s="70"/>
      <c r="N4" s="70"/>
      <c r="O4" s="74"/>
      <c r="P4" s="74"/>
      <c r="Q4" s="74"/>
      <c r="R4" s="74"/>
      <c r="S4" s="76"/>
      <c r="T4" s="76"/>
      <c r="U4" s="76"/>
      <c r="V4" s="75"/>
      <c r="W4" s="104"/>
      <c r="X4" s="78" t="s">
        <v>52</v>
      </c>
      <c r="Y4" s="78"/>
      <c r="Z4" s="78"/>
      <c r="AA4" s="78"/>
      <c r="AB4" s="75"/>
      <c r="AC4" s="76"/>
      <c r="AD4" s="76"/>
      <c r="AE4" s="76"/>
      <c r="AF4" s="76"/>
      <c r="AG4" s="76"/>
      <c r="AH4" s="76"/>
      <c r="AI4" s="75"/>
      <c r="AJ4" s="104"/>
      <c r="AK4" s="76" t="s">
        <v>146</v>
      </c>
      <c r="AL4" s="74"/>
      <c r="AM4" s="74"/>
      <c r="AN4" s="74"/>
      <c r="AO4" s="74"/>
      <c r="AP4" s="74"/>
      <c r="AQ4" s="74"/>
      <c r="AR4" s="74"/>
      <c r="AS4" s="75"/>
      <c r="AT4" s="104"/>
      <c r="AU4" s="76" t="s">
        <v>171</v>
      </c>
      <c r="AV4" s="76"/>
      <c r="AW4" s="74"/>
      <c r="AX4" s="74"/>
      <c r="AY4" s="75"/>
      <c r="AZ4" s="104"/>
      <c r="BA4" s="754" t="s">
        <v>60</v>
      </c>
    </row>
    <row r="5" spans="2:55" ht="22.5" hidden="1">
      <c r="B5" s="271"/>
      <c r="C5" s="752"/>
      <c r="D5" s="275"/>
      <c r="E5" s="276"/>
      <c r="F5" s="277"/>
      <c r="G5" s="757" t="s">
        <v>42</v>
      </c>
      <c r="H5" s="758"/>
      <c r="I5" s="759"/>
      <c r="J5" s="763" t="s">
        <v>43</v>
      </c>
      <c r="K5" s="764"/>
      <c r="L5" s="764"/>
      <c r="M5" s="764"/>
      <c r="N5" s="764"/>
      <c r="O5" s="764"/>
      <c r="P5" s="764"/>
      <c r="Q5" s="764"/>
      <c r="R5" s="765"/>
      <c r="S5" s="766" t="s">
        <v>47</v>
      </c>
      <c r="T5" s="764"/>
      <c r="U5" s="764"/>
      <c r="V5" s="767"/>
      <c r="W5" s="768" t="s">
        <v>0</v>
      </c>
      <c r="X5" s="771" t="s">
        <v>131</v>
      </c>
      <c r="Y5" s="771"/>
      <c r="Z5" s="771"/>
      <c r="AA5" s="772"/>
      <c r="AB5" s="82" t="s">
        <v>63</v>
      </c>
      <c r="AC5" s="773" t="s">
        <v>54</v>
      </c>
      <c r="AD5" s="774"/>
      <c r="AE5" s="774"/>
      <c r="AF5" s="774"/>
      <c r="AG5" s="775"/>
      <c r="AH5" s="776" t="s">
        <v>141</v>
      </c>
      <c r="AI5" s="777"/>
      <c r="AJ5" s="768" t="s">
        <v>0</v>
      </c>
      <c r="AK5" s="778" t="s">
        <v>159</v>
      </c>
      <c r="AL5" s="778"/>
      <c r="AM5" s="778"/>
      <c r="AN5" s="779"/>
      <c r="AO5" s="766" t="s">
        <v>58</v>
      </c>
      <c r="AP5" s="764"/>
      <c r="AQ5" s="764"/>
      <c r="AR5" s="764"/>
      <c r="AS5" s="767"/>
      <c r="AT5" s="768" t="s">
        <v>0</v>
      </c>
      <c r="AU5" s="98"/>
      <c r="AV5" s="98"/>
      <c r="AW5" s="98"/>
      <c r="AX5" s="98"/>
      <c r="AY5" s="99"/>
      <c r="AZ5" s="780" t="s">
        <v>0</v>
      </c>
      <c r="BA5" s="755"/>
    </row>
    <row r="6" spans="2:55" s="66" customFormat="1" ht="54" hidden="1">
      <c r="B6" s="271"/>
      <c r="C6" s="752"/>
      <c r="D6" s="275" t="s">
        <v>271</v>
      </c>
      <c r="E6" s="276" t="s">
        <v>272</v>
      </c>
      <c r="F6" s="277" t="s">
        <v>107</v>
      </c>
      <c r="G6" s="760"/>
      <c r="H6" s="761"/>
      <c r="I6" s="762"/>
      <c r="J6" s="739" t="s">
        <v>126</v>
      </c>
      <c r="K6" s="738"/>
      <c r="L6" s="740" t="s">
        <v>127</v>
      </c>
      <c r="M6" s="738"/>
      <c r="N6" s="740" t="s">
        <v>128</v>
      </c>
      <c r="O6" s="738"/>
      <c r="P6" s="729" t="s">
        <v>129</v>
      </c>
      <c r="Q6" s="729" t="s">
        <v>150</v>
      </c>
      <c r="R6" s="729" t="s">
        <v>130</v>
      </c>
      <c r="S6" s="729" t="s">
        <v>48</v>
      </c>
      <c r="T6" s="729" t="s">
        <v>49</v>
      </c>
      <c r="U6" s="729" t="s">
        <v>50</v>
      </c>
      <c r="V6" s="735" t="s">
        <v>51</v>
      </c>
      <c r="W6" s="769"/>
      <c r="X6" s="737" t="s">
        <v>132</v>
      </c>
      <c r="Y6" s="737"/>
      <c r="Z6" s="738"/>
      <c r="AA6" s="745" t="s">
        <v>136</v>
      </c>
      <c r="AB6" s="729" t="s">
        <v>53</v>
      </c>
      <c r="AC6" s="749" t="s">
        <v>109</v>
      </c>
      <c r="AD6" s="729" t="s">
        <v>170</v>
      </c>
      <c r="AE6" s="731" t="s">
        <v>153</v>
      </c>
      <c r="AF6" s="747" t="s">
        <v>138</v>
      </c>
      <c r="AG6" s="747" t="s">
        <v>140</v>
      </c>
      <c r="AH6" s="729" t="s">
        <v>143</v>
      </c>
      <c r="AI6" s="735" t="s">
        <v>145</v>
      </c>
      <c r="AJ6" s="769"/>
      <c r="AK6" s="741" t="s">
        <v>152</v>
      </c>
      <c r="AL6" s="731" t="s">
        <v>151</v>
      </c>
      <c r="AM6" s="729" t="s">
        <v>56</v>
      </c>
      <c r="AN6" s="729" t="s">
        <v>57</v>
      </c>
      <c r="AO6" s="729" t="s">
        <v>59</v>
      </c>
      <c r="AP6" s="731" t="s">
        <v>110</v>
      </c>
      <c r="AQ6" s="731" t="s">
        <v>162</v>
      </c>
      <c r="AR6" s="106" t="s">
        <v>160</v>
      </c>
      <c r="AS6" s="733" t="s">
        <v>161</v>
      </c>
      <c r="AT6" s="769"/>
      <c r="AU6" s="743" t="s">
        <v>147</v>
      </c>
      <c r="AV6" s="744"/>
      <c r="AW6" s="725" t="s">
        <v>173</v>
      </c>
      <c r="AX6" s="725" t="s">
        <v>148</v>
      </c>
      <c r="AY6" s="727" t="s">
        <v>149</v>
      </c>
      <c r="AZ6" s="781"/>
      <c r="BA6" s="755"/>
    </row>
    <row r="7" spans="2:55" ht="27.75" hidden="1" thickBot="1">
      <c r="B7" s="278"/>
      <c r="C7" s="753"/>
      <c r="D7" s="279"/>
      <c r="E7" s="280"/>
      <c r="F7" s="281"/>
      <c r="G7" s="72" t="s">
        <v>45</v>
      </c>
      <c r="H7" s="69" t="s">
        <v>46</v>
      </c>
      <c r="I7" s="79" t="s">
        <v>61</v>
      </c>
      <c r="J7" s="80" t="s">
        <v>62</v>
      </c>
      <c r="K7" s="107" t="s">
        <v>167</v>
      </c>
      <c r="L7" s="81" t="s">
        <v>62</v>
      </c>
      <c r="M7" s="107" t="s">
        <v>167</v>
      </c>
      <c r="N7" s="81" t="s">
        <v>62</v>
      </c>
      <c r="O7" s="91" t="s">
        <v>284</v>
      </c>
      <c r="P7" s="730"/>
      <c r="Q7" s="730"/>
      <c r="R7" s="730"/>
      <c r="S7" s="730"/>
      <c r="T7" s="730"/>
      <c r="U7" s="730"/>
      <c r="V7" s="736"/>
      <c r="W7" s="770"/>
      <c r="X7" s="103" t="s">
        <v>156</v>
      </c>
      <c r="Y7" s="101" t="s">
        <v>155</v>
      </c>
      <c r="Z7" s="102" t="s">
        <v>154</v>
      </c>
      <c r="AA7" s="746"/>
      <c r="AB7" s="730"/>
      <c r="AC7" s="750"/>
      <c r="AD7" s="730"/>
      <c r="AE7" s="732"/>
      <c r="AF7" s="748"/>
      <c r="AG7" s="748"/>
      <c r="AH7" s="730"/>
      <c r="AI7" s="736"/>
      <c r="AJ7" s="770"/>
      <c r="AK7" s="742"/>
      <c r="AL7" s="732"/>
      <c r="AM7" s="730"/>
      <c r="AN7" s="730"/>
      <c r="AO7" s="730"/>
      <c r="AP7" s="732"/>
      <c r="AQ7" s="732"/>
      <c r="AR7" s="105"/>
      <c r="AS7" s="734"/>
      <c r="AT7" s="770"/>
      <c r="AU7" s="72" t="s">
        <v>62</v>
      </c>
      <c r="AV7" s="107" t="s">
        <v>167</v>
      </c>
      <c r="AW7" s="726"/>
      <c r="AX7" s="726"/>
      <c r="AY7" s="728"/>
      <c r="AZ7" s="782"/>
      <c r="BA7" s="756"/>
    </row>
    <row r="8" spans="2:55" ht="29.25" hidden="1" customHeight="1">
      <c r="B8" s="282">
        <v>1</v>
      </c>
      <c r="C8" s="447" t="s">
        <v>222</v>
      </c>
      <c r="D8" s="283">
        <v>1500</v>
      </c>
      <c r="E8" s="284">
        <v>1268</v>
      </c>
      <c r="F8" s="288">
        <f>E8/D8</f>
        <v>0.84533333333333338</v>
      </c>
      <c r="G8" s="554">
        <v>2096</v>
      </c>
      <c r="H8" s="555">
        <v>2094</v>
      </c>
      <c r="I8" s="556">
        <v>1862</v>
      </c>
      <c r="J8" s="557">
        <v>2288</v>
      </c>
      <c r="K8" s="555">
        <v>1318</v>
      </c>
      <c r="L8" s="554">
        <v>1814</v>
      </c>
      <c r="M8" s="555">
        <v>1351</v>
      </c>
      <c r="N8" s="555">
        <v>332</v>
      </c>
      <c r="O8" s="555">
        <v>156</v>
      </c>
      <c r="P8" s="555">
        <v>982</v>
      </c>
      <c r="Q8" s="555">
        <v>742</v>
      </c>
      <c r="R8" s="555">
        <v>1170</v>
      </c>
      <c r="S8" s="555">
        <v>2727</v>
      </c>
      <c r="T8" s="555">
        <v>2688</v>
      </c>
      <c r="U8" s="555">
        <v>1800</v>
      </c>
      <c r="V8" s="558">
        <v>1806</v>
      </c>
      <c r="W8" s="545">
        <f t="shared" ref="W8:W55" si="0">SUM(G8:V8)</f>
        <v>25226</v>
      </c>
      <c r="X8" s="554">
        <v>3363</v>
      </c>
      <c r="Y8" s="554">
        <v>2799</v>
      </c>
      <c r="Z8" s="554">
        <v>2364</v>
      </c>
      <c r="AA8" s="554">
        <v>3013</v>
      </c>
      <c r="AB8" s="555">
        <v>3093</v>
      </c>
      <c r="AC8" s="555">
        <v>2304</v>
      </c>
      <c r="AD8" s="555">
        <v>2334</v>
      </c>
      <c r="AE8" s="555">
        <v>2916</v>
      </c>
      <c r="AF8" s="555">
        <v>2451</v>
      </c>
      <c r="AG8" s="555">
        <v>1166</v>
      </c>
      <c r="AH8" s="559">
        <v>1282</v>
      </c>
      <c r="AI8" s="558">
        <v>1779</v>
      </c>
      <c r="AJ8" s="545">
        <f t="shared" ref="AJ8:AJ55" si="1">SUM(X8:AI8)</f>
        <v>28864</v>
      </c>
      <c r="AK8" s="554">
        <v>1776</v>
      </c>
      <c r="AL8" s="555">
        <v>1614</v>
      </c>
      <c r="AM8" s="555">
        <v>2342</v>
      </c>
      <c r="AN8" s="555">
        <v>3129</v>
      </c>
      <c r="AO8" s="555">
        <v>2853</v>
      </c>
      <c r="AP8" s="555">
        <v>1658</v>
      </c>
      <c r="AQ8" s="559">
        <v>1407</v>
      </c>
      <c r="AR8" s="559">
        <v>1916</v>
      </c>
      <c r="AS8" s="558">
        <v>1844</v>
      </c>
      <c r="AT8" s="545">
        <f t="shared" ref="AT8:AT55" si="2">SUM(AK8:AS8)</f>
        <v>18539</v>
      </c>
      <c r="AU8" s="560">
        <v>1412</v>
      </c>
      <c r="AV8" s="559">
        <v>913</v>
      </c>
      <c r="AW8" s="559">
        <v>1584</v>
      </c>
      <c r="AX8" s="559">
        <v>1384</v>
      </c>
      <c r="AY8" s="558">
        <v>1448</v>
      </c>
      <c r="AZ8" s="546">
        <f t="shared" ref="AZ8:AZ55" si="3">SUM(AU8:AY8)</f>
        <v>6741</v>
      </c>
      <c r="BA8" s="547">
        <f t="shared" ref="BA8:BA55" si="4">SUM(W8,AJ8,AT8,AZ8)</f>
        <v>79370</v>
      </c>
    </row>
    <row r="9" spans="2:55" ht="29.25" hidden="1" customHeight="1">
      <c r="B9" s="285">
        <v>2</v>
      </c>
      <c r="C9" s="448" t="s">
        <v>223</v>
      </c>
      <c r="D9" s="286">
        <v>492</v>
      </c>
      <c r="E9" s="287">
        <v>478</v>
      </c>
      <c r="F9" s="288">
        <f t="shared" ref="F9:F55" si="5">E9/D9</f>
        <v>0.97154471544715448</v>
      </c>
      <c r="G9" s="561">
        <v>932</v>
      </c>
      <c r="H9" s="562">
        <v>924</v>
      </c>
      <c r="I9" s="563">
        <v>924</v>
      </c>
      <c r="J9" s="564">
        <v>926</v>
      </c>
      <c r="K9" s="562">
        <v>528</v>
      </c>
      <c r="L9" s="561">
        <v>910</v>
      </c>
      <c r="M9" s="562">
        <v>845</v>
      </c>
      <c r="N9" s="562">
        <v>612</v>
      </c>
      <c r="O9" s="562">
        <v>82</v>
      </c>
      <c r="P9" s="562">
        <v>475</v>
      </c>
      <c r="Q9" s="562">
        <v>684</v>
      </c>
      <c r="R9" s="562">
        <v>904</v>
      </c>
      <c r="S9" s="562">
        <v>1410</v>
      </c>
      <c r="T9" s="562">
        <v>1407</v>
      </c>
      <c r="U9" s="562">
        <v>614</v>
      </c>
      <c r="V9" s="565">
        <v>938</v>
      </c>
      <c r="W9" s="548">
        <f t="shared" si="0"/>
        <v>13115</v>
      </c>
      <c r="X9" s="561">
        <v>1410</v>
      </c>
      <c r="Y9" s="561">
        <v>1371</v>
      </c>
      <c r="Z9" s="561">
        <v>948</v>
      </c>
      <c r="AA9" s="561">
        <v>1123</v>
      </c>
      <c r="AB9" s="562">
        <v>1359</v>
      </c>
      <c r="AC9" s="562">
        <v>936</v>
      </c>
      <c r="AD9" s="562">
        <v>946</v>
      </c>
      <c r="AE9" s="562">
        <v>483</v>
      </c>
      <c r="AF9" s="562">
        <v>1254</v>
      </c>
      <c r="AG9" s="562">
        <v>782</v>
      </c>
      <c r="AH9" s="566">
        <v>868</v>
      </c>
      <c r="AI9" s="565">
        <v>1263</v>
      </c>
      <c r="AJ9" s="548">
        <f t="shared" si="1"/>
        <v>12743</v>
      </c>
      <c r="AK9" s="561">
        <v>231</v>
      </c>
      <c r="AL9" s="562">
        <v>240</v>
      </c>
      <c r="AM9" s="562">
        <v>952</v>
      </c>
      <c r="AN9" s="562">
        <v>1374</v>
      </c>
      <c r="AO9" s="562">
        <v>498</v>
      </c>
      <c r="AP9" s="562">
        <v>210</v>
      </c>
      <c r="AQ9" s="566">
        <v>1227</v>
      </c>
      <c r="AR9" s="566">
        <v>912</v>
      </c>
      <c r="AS9" s="565">
        <v>890</v>
      </c>
      <c r="AT9" s="548">
        <f t="shared" si="2"/>
        <v>6534</v>
      </c>
      <c r="AU9" s="567">
        <v>288</v>
      </c>
      <c r="AV9" s="566">
        <v>132</v>
      </c>
      <c r="AW9" s="566">
        <v>1167</v>
      </c>
      <c r="AX9" s="566">
        <v>822</v>
      </c>
      <c r="AY9" s="565">
        <v>860</v>
      </c>
      <c r="AZ9" s="549">
        <f t="shared" si="3"/>
        <v>3269</v>
      </c>
      <c r="BA9" s="550">
        <f t="shared" si="4"/>
        <v>35661</v>
      </c>
    </row>
    <row r="10" spans="2:55" ht="29.25" hidden="1" customHeight="1">
      <c r="B10" s="285">
        <v>3</v>
      </c>
      <c r="C10" s="448" t="s">
        <v>224</v>
      </c>
      <c r="D10" s="286">
        <v>250</v>
      </c>
      <c r="E10" s="287">
        <v>212</v>
      </c>
      <c r="F10" s="288">
        <f t="shared" si="5"/>
        <v>0.84799999999999998</v>
      </c>
      <c r="G10" s="561">
        <v>402</v>
      </c>
      <c r="H10" s="562">
        <v>398</v>
      </c>
      <c r="I10" s="563">
        <v>372</v>
      </c>
      <c r="J10" s="564">
        <v>404</v>
      </c>
      <c r="K10" s="562">
        <v>233</v>
      </c>
      <c r="L10" s="561">
        <v>372</v>
      </c>
      <c r="M10" s="562">
        <v>338</v>
      </c>
      <c r="N10" s="562">
        <v>78</v>
      </c>
      <c r="O10" s="562">
        <v>60</v>
      </c>
      <c r="P10" s="562">
        <v>209</v>
      </c>
      <c r="Q10" s="562">
        <v>120</v>
      </c>
      <c r="R10" s="562">
        <v>326</v>
      </c>
      <c r="S10" s="562">
        <v>618</v>
      </c>
      <c r="T10" s="562">
        <v>624</v>
      </c>
      <c r="U10" s="562">
        <v>384</v>
      </c>
      <c r="V10" s="565">
        <v>396</v>
      </c>
      <c r="W10" s="548">
        <f t="shared" si="0"/>
        <v>5334</v>
      </c>
      <c r="X10" s="561">
        <v>624</v>
      </c>
      <c r="Y10" s="561">
        <v>507</v>
      </c>
      <c r="Z10" s="561">
        <v>426</v>
      </c>
      <c r="AA10" s="561">
        <v>532</v>
      </c>
      <c r="AB10" s="562">
        <v>585</v>
      </c>
      <c r="AC10" s="562">
        <v>382</v>
      </c>
      <c r="AD10" s="562">
        <v>404</v>
      </c>
      <c r="AE10" s="562">
        <v>375</v>
      </c>
      <c r="AF10" s="562">
        <v>483</v>
      </c>
      <c r="AG10" s="562">
        <v>242</v>
      </c>
      <c r="AH10" s="566">
        <v>262</v>
      </c>
      <c r="AI10" s="565">
        <v>405.3</v>
      </c>
      <c r="AJ10" s="548">
        <f t="shared" si="1"/>
        <v>5227.3</v>
      </c>
      <c r="AK10" s="561">
        <v>182</v>
      </c>
      <c r="AL10" s="562">
        <v>159</v>
      </c>
      <c r="AM10" s="562">
        <v>416</v>
      </c>
      <c r="AN10" s="562">
        <v>510</v>
      </c>
      <c r="AO10" s="562">
        <v>501</v>
      </c>
      <c r="AP10" s="562">
        <v>356</v>
      </c>
      <c r="AQ10" s="566">
        <v>285</v>
      </c>
      <c r="AR10" s="566">
        <v>352</v>
      </c>
      <c r="AS10" s="565">
        <v>350</v>
      </c>
      <c r="AT10" s="548">
        <f t="shared" si="2"/>
        <v>3111</v>
      </c>
      <c r="AU10" s="567">
        <v>218</v>
      </c>
      <c r="AV10" s="566">
        <v>88</v>
      </c>
      <c r="AW10" s="566">
        <v>231</v>
      </c>
      <c r="AX10" s="566">
        <v>334</v>
      </c>
      <c r="AY10" s="565">
        <v>278</v>
      </c>
      <c r="AZ10" s="549">
        <f t="shared" si="3"/>
        <v>1149</v>
      </c>
      <c r="BA10" s="550">
        <f t="shared" si="4"/>
        <v>14821.3</v>
      </c>
    </row>
    <row r="11" spans="2:55" ht="29.25" hidden="1" customHeight="1">
      <c r="B11" s="285">
        <v>4</v>
      </c>
      <c r="C11" s="448" t="s">
        <v>225</v>
      </c>
      <c r="D11" s="286">
        <v>376</v>
      </c>
      <c r="E11" s="287">
        <v>358</v>
      </c>
      <c r="F11" s="288">
        <f t="shared" si="5"/>
        <v>0.9521276595744681</v>
      </c>
      <c r="G11" s="561">
        <v>552</v>
      </c>
      <c r="H11" s="562">
        <v>510</v>
      </c>
      <c r="I11" s="563">
        <v>450</v>
      </c>
      <c r="J11" s="564">
        <v>680</v>
      </c>
      <c r="K11" s="562">
        <v>378</v>
      </c>
      <c r="L11" s="561">
        <v>604</v>
      </c>
      <c r="M11" s="562">
        <v>525</v>
      </c>
      <c r="N11" s="562">
        <v>206</v>
      </c>
      <c r="O11" s="562">
        <v>123</v>
      </c>
      <c r="P11" s="562">
        <v>346</v>
      </c>
      <c r="Q11" s="562">
        <v>292</v>
      </c>
      <c r="R11" s="562">
        <v>550</v>
      </c>
      <c r="S11" s="562">
        <v>900</v>
      </c>
      <c r="T11" s="562">
        <v>900</v>
      </c>
      <c r="U11" s="562">
        <v>652</v>
      </c>
      <c r="V11" s="565">
        <v>622</v>
      </c>
      <c r="W11" s="548">
        <f t="shared" si="0"/>
        <v>8290</v>
      </c>
      <c r="X11" s="561">
        <v>903</v>
      </c>
      <c r="Y11" s="561">
        <v>777</v>
      </c>
      <c r="Z11" s="561">
        <v>680</v>
      </c>
      <c r="AA11" s="561">
        <v>902</v>
      </c>
      <c r="AB11" s="562">
        <v>777</v>
      </c>
      <c r="AC11" s="562">
        <v>662</v>
      </c>
      <c r="AD11" s="562">
        <v>694</v>
      </c>
      <c r="AE11" s="562">
        <v>681</v>
      </c>
      <c r="AF11" s="562">
        <v>738</v>
      </c>
      <c r="AG11" s="562">
        <v>404</v>
      </c>
      <c r="AH11" s="566">
        <v>496</v>
      </c>
      <c r="AI11" s="565">
        <v>675</v>
      </c>
      <c r="AJ11" s="548">
        <f t="shared" si="1"/>
        <v>8389</v>
      </c>
      <c r="AK11" s="561">
        <v>142</v>
      </c>
      <c r="AL11" s="562">
        <v>140</v>
      </c>
      <c r="AM11" s="562">
        <v>674</v>
      </c>
      <c r="AN11" s="562">
        <v>825</v>
      </c>
      <c r="AO11" s="562">
        <v>885</v>
      </c>
      <c r="AP11" s="562">
        <v>616</v>
      </c>
      <c r="AQ11" s="566">
        <v>546</v>
      </c>
      <c r="AR11" s="566">
        <v>612</v>
      </c>
      <c r="AS11" s="565">
        <v>624</v>
      </c>
      <c r="AT11" s="548">
        <f t="shared" si="2"/>
        <v>5064</v>
      </c>
      <c r="AU11" s="567">
        <v>418</v>
      </c>
      <c r="AV11" s="566">
        <v>252</v>
      </c>
      <c r="AW11" s="566">
        <v>501</v>
      </c>
      <c r="AX11" s="566">
        <v>644</v>
      </c>
      <c r="AY11" s="565">
        <v>572</v>
      </c>
      <c r="AZ11" s="549">
        <f t="shared" si="3"/>
        <v>2387</v>
      </c>
      <c r="BA11" s="550">
        <f t="shared" si="4"/>
        <v>24130</v>
      </c>
    </row>
    <row r="12" spans="2:55" ht="29.25" hidden="1" customHeight="1">
      <c r="B12" s="285">
        <v>5</v>
      </c>
      <c r="C12" s="448" t="s">
        <v>226</v>
      </c>
      <c r="D12" s="286">
        <v>398</v>
      </c>
      <c r="E12" s="287">
        <v>398</v>
      </c>
      <c r="F12" s="288">
        <f t="shared" si="5"/>
        <v>1</v>
      </c>
      <c r="G12" s="561">
        <v>646</v>
      </c>
      <c r="H12" s="562">
        <v>590</v>
      </c>
      <c r="I12" s="563">
        <v>516</v>
      </c>
      <c r="J12" s="564">
        <v>698</v>
      </c>
      <c r="K12" s="562">
        <v>409</v>
      </c>
      <c r="L12" s="561">
        <v>626</v>
      </c>
      <c r="M12" s="562">
        <v>511</v>
      </c>
      <c r="N12" s="562">
        <v>198</v>
      </c>
      <c r="O12" s="562">
        <v>150</v>
      </c>
      <c r="P12" s="562">
        <v>387</v>
      </c>
      <c r="Q12" s="562">
        <v>242</v>
      </c>
      <c r="R12" s="562">
        <v>562</v>
      </c>
      <c r="S12" s="562">
        <v>1053</v>
      </c>
      <c r="T12" s="562">
        <v>1032</v>
      </c>
      <c r="U12" s="562">
        <v>674</v>
      </c>
      <c r="V12" s="565">
        <v>666</v>
      </c>
      <c r="W12" s="548">
        <f t="shared" si="0"/>
        <v>8960</v>
      </c>
      <c r="X12" s="561">
        <v>984</v>
      </c>
      <c r="Y12" s="561">
        <v>756</v>
      </c>
      <c r="Z12" s="561">
        <v>756</v>
      </c>
      <c r="AA12" s="561">
        <v>988</v>
      </c>
      <c r="AB12" s="562">
        <v>918</v>
      </c>
      <c r="AC12" s="562">
        <v>716</v>
      </c>
      <c r="AD12" s="562">
        <v>734</v>
      </c>
      <c r="AE12" s="562">
        <v>876</v>
      </c>
      <c r="AF12" s="562">
        <v>771</v>
      </c>
      <c r="AG12" s="562">
        <v>400</v>
      </c>
      <c r="AH12" s="566">
        <v>430</v>
      </c>
      <c r="AI12" s="565">
        <v>588</v>
      </c>
      <c r="AJ12" s="548">
        <f t="shared" si="1"/>
        <v>8917</v>
      </c>
      <c r="AK12" s="561">
        <v>685</v>
      </c>
      <c r="AL12" s="562">
        <v>642</v>
      </c>
      <c r="AM12" s="562">
        <v>768</v>
      </c>
      <c r="AN12" s="562">
        <v>921</v>
      </c>
      <c r="AO12" s="562">
        <v>981</v>
      </c>
      <c r="AP12" s="562">
        <v>528</v>
      </c>
      <c r="AQ12" s="566">
        <v>519</v>
      </c>
      <c r="AR12" s="566">
        <v>616</v>
      </c>
      <c r="AS12" s="565">
        <v>632</v>
      </c>
      <c r="AT12" s="548">
        <f t="shared" si="2"/>
        <v>6292</v>
      </c>
      <c r="AU12" s="567">
        <v>352</v>
      </c>
      <c r="AV12" s="566">
        <v>242</v>
      </c>
      <c r="AW12" s="566">
        <v>513</v>
      </c>
      <c r="AX12" s="566">
        <v>652</v>
      </c>
      <c r="AY12" s="565">
        <v>490</v>
      </c>
      <c r="AZ12" s="549">
        <f t="shared" si="3"/>
        <v>2249</v>
      </c>
      <c r="BA12" s="550">
        <f t="shared" si="4"/>
        <v>26418</v>
      </c>
    </row>
    <row r="13" spans="2:55" ht="29.25" hidden="1" customHeight="1">
      <c r="B13" s="285">
        <v>6</v>
      </c>
      <c r="C13" s="448" t="s">
        <v>227</v>
      </c>
      <c r="D13" s="286">
        <v>571</v>
      </c>
      <c r="E13" s="287">
        <v>422</v>
      </c>
      <c r="F13" s="288">
        <f t="shared" si="5"/>
        <v>0.73905429071803852</v>
      </c>
      <c r="G13" s="561">
        <v>684</v>
      </c>
      <c r="H13" s="562">
        <v>626</v>
      </c>
      <c r="I13" s="563">
        <v>608</v>
      </c>
      <c r="J13" s="564">
        <v>750</v>
      </c>
      <c r="K13" s="562">
        <v>502</v>
      </c>
      <c r="L13" s="561">
        <v>718</v>
      </c>
      <c r="M13" s="562">
        <v>644</v>
      </c>
      <c r="N13" s="562">
        <v>182</v>
      </c>
      <c r="O13" s="562">
        <v>135</v>
      </c>
      <c r="P13" s="562">
        <v>399</v>
      </c>
      <c r="Q13" s="562">
        <v>212</v>
      </c>
      <c r="R13" s="562">
        <v>608</v>
      </c>
      <c r="S13" s="562">
        <v>1188</v>
      </c>
      <c r="T13" s="562">
        <v>1182</v>
      </c>
      <c r="U13" s="562">
        <v>633</v>
      </c>
      <c r="V13" s="565">
        <v>742</v>
      </c>
      <c r="W13" s="548">
        <f t="shared" si="0"/>
        <v>9813</v>
      </c>
      <c r="X13" s="561">
        <v>1056</v>
      </c>
      <c r="Y13" s="561">
        <v>906</v>
      </c>
      <c r="Z13" s="561">
        <v>790</v>
      </c>
      <c r="AA13" s="561">
        <v>1055</v>
      </c>
      <c r="AB13" s="562">
        <v>1089</v>
      </c>
      <c r="AC13" s="562">
        <v>774</v>
      </c>
      <c r="AD13" s="562">
        <v>812</v>
      </c>
      <c r="AE13" s="562">
        <v>837</v>
      </c>
      <c r="AF13" s="562">
        <v>903</v>
      </c>
      <c r="AG13" s="562">
        <v>464</v>
      </c>
      <c r="AH13" s="566">
        <v>518</v>
      </c>
      <c r="AI13" s="565">
        <v>633</v>
      </c>
      <c r="AJ13" s="548">
        <f t="shared" si="1"/>
        <v>9837</v>
      </c>
      <c r="AK13" s="561">
        <v>660</v>
      </c>
      <c r="AL13" s="562">
        <v>619</v>
      </c>
      <c r="AM13" s="562">
        <v>804</v>
      </c>
      <c r="AN13" s="562">
        <v>1068</v>
      </c>
      <c r="AO13" s="562">
        <v>957</v>
      </c>
      <c r="AP13" s="562">
        <v>554</v>
      </c>
      <c r="AQ13" s="566">
        <v>615</v>
      </c>
      <c r="AR13" s="566">
        <v>728</v>
      </c>
      <c r="AS13" s="565">
        <v>686</v>
      </c>
      <c r="AT13" s="548">
        <f t="shared" si="2"/>
        <v>6691</v>
      </c>
      <c r="AU13" s="567">
        <v>608</v>
      </c>
      <c r="AV13" s="566">
        <v>470</v>
      </c>
      <c r="AW13" s="566">
        <v>846</v>
      </c>
      <c r="AX13" s="566">
        <v>606</v>
      </c>
      <c r="AY13" s="565">
        <v>588</v>
      </c>
      <c r="AZ13" s="549">
        <f t="shared" si="3"/>
        <v>3118</v>
      </c>
      <c r="BA13" s="550">
        <f t="shared" si="4"/>
        <v>29459</v>
      </c>
      <c r="BC13" s="100"/>
    </row>
    <row r="14" spans="2:55" ht="29.25" hidden="1" customHeight="1">
      <c r="B14" s="285">
        <v>7</v>
      </c>
      <c r="C14" s="448" t="s">
        <v>228</v>
      </c>
      <c r="D14" s="286">
        <v>668</v>
      </c>
      <c r="E14" s="287">
        <v>577</v>
      </c>
      <c r="F14" s="288">
        <f t="shared" si="5"/>
        <v>0.86377245508982037</v>
      </c>
      <c r="G14" s="561">
        <v>942</v>
      </c>
      <c r="H14" s="562">
        <v>876</v>
      </c>
      <c r="I14" s="563">
        <v>814</v>
      </c>
      <c r="J14" s="564">
        <v>954</v>
      </c>
      <c r="K14" s="562">
        <v>616</v>
      </c>
      <c r="L14" s="561">
        <v>884</v>
      </c>
      <c r="M14" s="562">
        <v>735</v>
      </c>
      <c r="N14" s="562">
        <v>184</v>
      </c>
      <c r="O14" s="562">
        <v>134</v>
      </c>
      <c r="P14" s="562">
        <v>555</v>
      </c>
      <c r="Q14" s="562">
        <v>316</v>
      </c>
      <c r="R14" s="562">
        <v>728</v>
      </c>
      <c r="S14" s="562">
        <v>1608</v>
      </c>
      <c r="T14" s="562">
        <v>1617</v>
      </c>
      <c r="U14" s="562">
        <v>1054</v>
      </c>
      <c r="V14" s="565">
        <v>928</v>
      </c>
      <c r="W14" s="548">
        <f t="shared" si="0"/>
        <v>12945</v>
      </c>
      <c r="X14" s="561">
        <v>1329</v>
      </c>
      <c r="Y14" s="561">
        <v>1191</v>
      </c>
      <c r="Z14" s="561">
        <v>1022</v>
      </c>
      <c r="AA14" s="561">
        <v>1375</v>
      </c>
      <c r="AB14" s="562">
        <v>1434</v>
      </c>
      <c r="AC14" s="562">
        <v>974</v>
      </c>
      <c r="AD14" s="562">
        <v>1024</v>
      </c>
      <c r="AE14" s="562">
        <v>1200</v>
      </c>
      <c r="AF14" s="562">
        <v>1047</v>
      </c>
      <c r="AG14" s="562">
        <v>548</v>
      </c>
      <c r="AH14" s="566">
        <v>568</v>
      </c>
      <c r="AI14" s="565">
        <v>894</v>
      </c>
      <c r="AJ14" s="548">
        <f t="shared" si="1"/>
        <v>12606</v>
      </c>
      <c r="AK14" s="561">
        <v>985</v>
      </c>
      <c r="AL14" s="562">
        <v>937</v>
      </c>
      <c r="AM14" s="562">
        <v>1118</v>
      </c>
      <c r="AN14" s="562">
        <v>1419</v>
      </c>
      <c r="AO14" s="562">
        <v>1344</v>
      </c>
      <c r="AP14" s="562">
        <v>678</v>
      </c>
      <c r="AQ14" s="566">
        <v>759</v>
      </c>
      <c r="AR14" s="566">
        <v>862</v>
      </c>
      <c r="AS14" s="565">
        <v>824</v>
      </c>
      <c r="AT14" s="548">
        <f t="shared" si="2"/>
        <v>8926</v>
      </c>
      <c r="AU14" s="567">
        <v>618</v>
      </c>
      <c r="AV14" s="566">
        <v>474</v>
      </c>
      <c r="AW14" s="566">
        <v>915</v>
      </c>
      <c r="AX14" s="566">
        <v>606</v>
      </c>
      <c r="AY14" s="565">
        <v>622</v>
      </c>
      <c r="AZ14" s="549">
        <f t="shared" si="3"/>
        <v>3235</v>
      </c>
      <c r="BA14" s="550">
        <f t="shared" si="4"/>
        <v>37712</v>
      </c>
    </row>
    <row r="15" spans="2:55" ht="29.25" hidden="1" customHeight="1">
      <c r="B15" s="285">
        <v>8</v>
      </c>
      <c r="C15" s="448" t="s">
        <v>229</v>
      </c>
      <c r="D15" s="286">
        <v>503</v>
      </c>
      <c r="E15" s="287">
        <v>368</v>
      </c>
      <c r="F15" s="288">
        <f t="shared" si="5"/>
        <v>0.73161033797216701</v>
      </c>
      <c r="G15" s="561">
        <v>516</v>
      </c>
      <c r="H15" s="562">
        <v>436</v>
      </c>
      <c r="I15" s="563">
        <v>426</v>
      </c>
      <c r="J15" s="564">
        <v>614</v>
      </c>
      <c r="K15" s="562">
        <v>234</v>
      </c>
      <c r="L15" s="561">
        <v>546</v>
      </c>
      <c r="M15" s="562">
        <v>436</v>
      </c>
      <c r="N15" s="562">
        <v>172</v>
      </c>
      <c r="O15" s="562">
        <v>92</v>
      </c>
      <c r="P15" s="562">
        <v>346</v>
      </c>
      <c r="Q15" s="562">
        <v>250</v>
      </c>
      <c r="R15" s="562">
        <v>506</v>
      </c>
      <c r="S15" s="562">
        <v>777</v>
      </c>
      <c r="T15" s="562">
        <v>759</v>
      </c>
      <c r="U15" s="562">
        <v>568</v>
      </c>
      <c r="V15" s="565">
        <v>602</v>
      </c>
      <c r="W15" s="548">
        <f t="shared" si="0"/>
        <v>7280</v>
      </c>
      <c r="X15" s="561">
        <v>756</v>
      </c>
      <c r="Y15" s="561">
        <v>690</v>
      </c>
      <c r="Z15" s="561">
        <v>600</v>
      </c>
      <c r="AA15" s="561">
        <v>874</v>
      </c>
      <c r="AB15" s="562">
        <v>729</v>
      </c>
      <c r="AC15" s="562">
        <v>668</v>
      </c>
      <c r="AD15" s="562">
        <v>694</v>
      </c>
      <c r="AE15" s="562">
        <v>765</v>
      </c>
      <c r="AF15" s="562">
        <v>690</v>
      </c>
      <c r="AG15" s="562">
        <v>328</v>
      </c>
      <c r="AH15" s="566">
        <v>426</v>
      </c>
      <c r="AI15" s="565">
        <v>564</v>
      </c>
      <c r="AJ15" s="548">
        <f t="shared" si="1"/>
        <v>7784</v>
      </c>
      <c r="AK15" s="561">
        <v>535</v>
      </c>
      <c r="AL15" s="562">
        <v>521</v>
      </c>
      <c r="AM15" s="562">
        <v>708</v>
      </c>
      <c r="AN15" s="562">
        <v>834</v>
      </c>
      <c r="AO15" s="562">
        <v>861</v>
      </c>
      <c r="AP15" s="562">
        <v>440</v>
      </c>
      <c r="AQ15" s="566">
        <v>561</v>
      </c>
      <c r="AR15" s="566">
        <v>560</v>
      </c>
      <c r="AS15" s="565">
        <v>536</v>
      </c>
      <c r="AT15" s="548">
        <f t="shared" si="2"/>
        <v>5556</v>
      </c>
      <c r="AU15" s="567">
        <v>380</v>
      </c>
      <c r="AV15" s="566">
        <v>221</v>
      </c>
      <c r="AW15" s="566">
        <v>495</v>
      </c>
      <c r="AX15" s="566">
        <v>390</v>
      </c>
      <c r="AY15" s="565">
        <v>368</v>
      </c>
      <c r="AZ15" s="549">
        <f t="shared" si="3"/>
        <v>1854</v>
      </c>
      <c r="BA15" s="550">
        <f t="shared" si="4"/>
        <v>22474</v>
      </c>
    </row>
    <row r="16" spans="2:55" ht="29.25" hidden="1" customHeight="1">
      <c r="B16" s="285">
        <v>9</v>
      </c>
      <c r="C16" s="448" t="s">
        <v>230</v>
      </c>
      <c r="D16" s="286">
        <v>937</v>
      </c>
      <c r="E16" s="287">
        <v>902</v>
      </c>
      <c r="F16" s="288">
        <f t="shared" si="5"/>
        <v>0.96264674493062963</v>
      </c>
      <c r="G16" s="561">
        <v>1426</v>
      </c>
      <c r="H16" s="562">
        <v>1318</v>
      </c>
      <c r="I16" s="563">
        <v>1216</v>
      </c>
      <c r="J16" s="564">
        <v>1314</v>
      </c>
      <c r="K16" s="562">
        <v>468</v>
      </c>
      <c r="L16" s="561">
        <v>1338</v>
      </c>
      <c r="M16" s="562">
        <v>975</v>
      </c>
      <c r="N16" s="562">
        <v>418</v>
      </c>
      <c r="O16" s="562">
        <v>181</v>
      </c>
      <c r="P16" s="562">
        <v>873</v>
      </c>
      <c r="Q16" s="562">
        <v>616</v>
      </c>
      <c r="R16" s="562">
        <v>1258</v>
      </c>
      <c r="S16" s="562">
        <v>2229</v>
      </c>
      <c r="T16" s="562">
        <v>2178</v>
      </c>
      <c r="U16" s="562">
        <v>1440</v>
      </c>
      <c r="V16" s="565">
        <v>1550</v>
      </c>
      <c r="W16" s="548">
        <f t="shared" si="0"/>
        <v>18798</v>
      </c>
      <c r="X16" s="561">
        <v>2247</v>
      </c>
      <c r="Y16" s="561">
        <v>1962</v>
      </c>
      <c r="Z16" s="561">
        <v>1714</v>
      </c>
      <c r="AA16" s="561">
        <v>2249</v>
      </c>
      <c r="AB16" s="562">
        <v>2136</v>
      </c>
      <c r="AC16" s="562">
        <v>1622</v>
      </c>
      <c r="AD16" s="562">
        <v>1678</v>
      </c>
      <c r="AE16" s="562">
        <v>1983</v>
      </c>
      <c r="AF16" s="562">
        <v>1803</v>
      </c>
      <c r="AG16" s="562">
        <v>940</v>
      </c>
      <c r="AH16" s="566">
        <v>1060</v>
      </c>
      <c r="AI16" s="565">
        <v>1557</v>
      </c>
      <c r="AJ16" s="548">
        <f t="shared" si="1"/>
        <v>20951</v>
      </c>
      <c r="AK16" s="561">
        <v>1460</v>
      </c>
      <c r="AL16" s="562">
        <v>1402</v>
      </c>
      <c r="AM16" s="562">
        <v>1770</v>
      </c>
      <c r="AN16" s="562">
        <v>2223</v>
      </c>
      <c r="AO16" s="562">
        <v>2220</v>
      </c>
      <c r="AP16" s="562">
        <v>1270</v>
      </c>
      <c r="AQ16" s="566">
        <v>1533</v>
      </c>
      <c r="AR16" s="566">
        <v>1450</v>
      </c>
      <c r="AS16" s="565">
        <v>1366</v>
      </c>
      <c r="AT16" s="548">
        <f t="shared" si="2"/>
        <v>14694</v>
      </c>
      <c r="AU16" s="567">
        <v>1034</v>
      </c>
      <c r="AV16" s="566">
        <v>684</v>
      </c>
      <c r="AW16" s="566">
        <v>1404</v>
      </c>
      <c r="AX16" s="566">
        <v>1050</v>
      </c>
      <c r="AY16" s="565">
        <v>1088</v>
      </c>
      <c r="AZ16" s="549">
        <f t="shared" si="3"/>
        <v>5260</v>
      </c>
      <c r="BA16" s="550">
        <f t="shared" si="4"/>
        <v>59703</v>
      </c>
    </row>
    <row r="17" spans="2:53" ht="29.25" hidden="1" customHeight="1">
      <c r="B17" s="285">
        <v>10</v>
      </c>
      <c r="C17" s="448" t="s">
        <v>231</v>
      </c>
      <c r="D17" s="286">
        <v>763</v>
      </c>
      <c r="E17" s="287">
        <v>763</v>
      </c>
      <c r="F17" s="288">
        <f t="shared" si="5"/>
        <v>1</v>
      </c>
      <c r="G17" s="561">
        <v>1052</v>
      </c>
      <c r="H17" s="562">
        <v>954</v>
      </c>
      <c r="I17" s="563">
        <v>926</v>
      </c>
      <c r="J17" s="564">
        <v>1122</v>
      </c>
      <c r="K17" s="562">
        <v>314</v>
      </c>
      <c r="L17" s="561">
        <v>1166</v>
      </c>
      <c r="M17" s="562">
        <v>870</v>
      </c>
      <c r="N17" s="562">
        <v>380</v>
      </c>
      <c r="O17" s="562">
        <v>124</v>
      </c>
      <c r="P17" s="562">
        <v>735</v>
      </c>
      <c r="Q17" s="562">
        <v>498</v>
      </c>
      <c r="R17" s="562">
        <v>1104</v>
      </c>
      <c r="S17" s="562">
        <v>1620</v>
      </c>
      <c r="T17" s="562">
        <v>1563</v>
      </c>
      <c r="U17" s="562">
        <v>1114</v>
      </c>
      <c r="V17" s="565">
        <v>1288</v>
      </c>
      <c r="W17" s="548">
        <f t="shared" si="0"/>
        <v>14830</v>
      </c>
      <c r="X17" s="561">
        <v>1530</v>
      </c>
      <c r="Y17" s="561">
        <v>1449</v>
      </c>
      <c r="Z17" s="561">
        <v>1416</v>
      </c>
      <c r="AA17" s="561">
        <v>1771</v>
      </c>
      <c r="AB17" s="562">
        <v>1728</v>
      </c>
      <c r="AC17" s="562">
        <v>1320</v>
      </c>
      <c r="AD17" s="562">
        <v>1448</v>
      </c>
      <c r="AE17" s="562">
        <v>1401</v>
      </c>
      <c r="AF17" s="562">
        <v>1506</v>
      </c>
      <c r="AG17" s="562">
        <v>752</v>
      </c>
      <c r="AH17" s="566">
        <v>930</v>
      </c>
      <c r="AI17" s="565">
        <v>1209</v>
      </c>
      <c r="AJ17" s="548">
        <f t="shared" si="1"/>
        <v>16460</v>
      </c>
      <c r="AK17" s="561">
        <v>816</v>
      </c>
      <c r="AL17" s="562">
        <v>749</v>
      </c>
      <c r="AM17" s="562">
        <v>1458</v>
      </c>
      <c r="AN17" s="562">
        <v>1791</v>
      </c>
      <c r="AO17" s="562">
        <v>1635</v>
      </c>
      <c r="AP17" s="562">
        <v>1086</v>
      </c>
      <c r="AQ17" s="566">
        <v>1002</v>
      </c>
      <c r="AR17" s="566">
        <v>1268</v>
      </c>
      <c r="AS17" s="565">
        <v>1122</v>
      </c>
      <c r="AT17" s="548">
        <f t="shared" si="2"/>
        <v>10927</v>
      </c>
      <c r="AU17" s="567">
        <v>1204</v>
      </c>
      <c r="AV17" s="566">
        <v>636</v>
      </c>
      <c r="AW17" s="566">
        <v>1101</v>
      </c>
      <c r="AX17" s="566">
        <v>894</v>
      </c>
      <c r="AY17" s="565">
        <v>840</v>
      </c>
      <c r="AZ17" s="549">
        <f t="shared" si="3"/>
        <v>4675</v>
      </c>
      <c r="BA17" s="550">
        <f t="shared" si="4"/>
        <v>46892</v>
      </c>
    </row>
    <row r="18" spans="2:53" ht="29.25" hidden="1" customHeight="1">
      <c r="B18" s="285">
        <v>11</v>
      </c>
      <c r="C18" s="448" t="s">
        <v>232</v>
      </c>
      <c r="D18" s="286">
        <v>1002</v>
      </c>
      <c r="E18" s="287">
        <v>831</v>
      </c>
      <c r="F18" s="288">
        <f t="shared" si="5"/>
        <v>0.8293413173652695</v>
      </c>
      <c r="G18" s="561">
        <v>1198</v>
      </c>
      <c r="H18" s="562">
        <v>1042</v>
      </c>
      <c r="I18" s="563">
        <v>1062</v>
      </c>
      <c r="J18" s="564">
        <v>1300</v>
      </c>
      <c r="K18" s="562">
        <v>428</v>
      </c>
      <c r="L18" s="561">
        <v>1376</v>
      </c>
      <c r="M18" s="562">
        <v>1031</v>
      </c>
      <c r="N18" s="562">
        <v>650</v>
      </c>
      <c r="O18" s="562">
        <v>269</v>
      </c>
      <c r="P18" s="562">
        <v>772</v>
      </c>
      <c r="Q18" s="562">
        <v>474</v>
      </c>
      <c r="R18" s="562">
        <v>1324</v>
      </c>
      <c r="S18" s="562">
        <v>1590</v>
      </c>
      <c r="T18" s="562">
        <v>1557</v>
      </c>
      <c r="U18" s="562">
        <v>984</v>
      </c>
      <c r="V18" s="565">
        <v>1354</v>
      </c>
      <c r="W18" s="548">
        <f t="shared" si="0"/>
        <v>16411</v>
      </c>
      <c r="X18" s="561">
        <v>1803</v>
      </c>
      <c r="Y18" s="561">
        <v>1602</v>
      </c>
      <c r="Z18" s="561">
        <v>1490</v>
      </c>
      <c r="AA18" s="561">
        <v>2011</v>
      </c>
      <c r="AB18" s="562">
        <v>1623</v>
      </c>
      <c r="AC18" s="562">
        <v>1514</v>
      </c>
      <c r="AD18" s="562">
        <v>1568</v>
      </c>
      <c r="AE18" s="562">
        <v>1527</v>
      </c>
      <c r="AF18" s="562">
        <v>1638</v>
      </c>
      <c r="AG18" s="562">
        <v>816</v>
      </c>
      <c r="AH18" s="566">
        <v>1050</v>
      </c>
      <c r="AI18" s="565">
        <v>1041</v>
      </c>
      <c r="AJ18" s="548">
        <f t="shared" si="1"/>
        <v>17683</v>
      </c>
      <c r="AK18" s="561">
        <v>1262</v>
      </c>
      <c r="AL18" s="562">
        <v>1224</v>
      </c>
      <c r="AM18" s="562">
        <v>1566</v>
      </c>
      <c r="AN18" s="562">
        <v>1953</v>
      </c>
      <c r="AO18" s="562">
        <v>2052</v>
      </c>
      <c r="AP18" s="562">
        <v>1172</v>
      </c>
      <c r="AQ18" s="566">
        <v>1158</v>
      </c>
      <c r="AR18" s="566">
        <v>1334</v>
      </c>
      <c r="AS18" s="565">
        <v>1260</v>
      </c>
      <c r="AT18" s="548">
        <f t="shared" si="2"/>
        <v>12981</v>
      </c>
      <c r="AU18" s="567">
        <v>1450</v>
      </c>
      <c r="AV18" s="566">
        <v>839</v>
      </c>
      <c r="AW18" s="566">
        <v>909</v>
      </c>
      <c r="AX18" s="566">
        <v>1148</v>
      </c>
      <c r="AY18" s="565">
        <v>924</v>
      </c>
      <c r="AZ18" s="549">
        <f t="shared" si="3"/>
        <v>5270</v>
      </c>
      <c r="BA18" s="550">
        <f t="shared" si="4"/>
        <v>52345</v>
      </c>
    </row>
    <row r="19" spans="2:53" ht="29.25" hidden="1" customHeight="1">
      <c r="B19" s="285">
        <v>12</v>
      </c>
      <c r="C19" s="448" t="s">
        <v>233</v>
      </c>
      <c r="D19" s="286">
        <v>545</v>
      </c>
      <c r="E19" s="287">
        <v>545</v>
      </c>
      <c r="F19" s="288">
        <f t="shared" si="5"/>
        <v>1</v>
      </c>
      <c r="G19" s="561">
        <v>884</v>
      </c>
      <c r="H19" s="562">
        <v>834</v>
      </c>
      <c r="I19" s="563">
        <v>758</v>
      </c>
      <c r="J19" s="564">
        <v>802</v>
      </c>
      <c r="K19" s="562">
        <v>317</v>
      </c>
      <c r="L19" s="561">
        <v>880</v>
      </c>
      <c r="M19" s="562">
        <v>664</v>
      </c>
      <c r="N19" s="562">
        <v>316</v>
      </c>
      <c r="O19" s="562">
        <v>166</v>
      </c>
      <c r="P19" s="562">
        <v>527</v>
      </c>
      <c r="Q19" s="562">
        <v>396</v>
      </c>
      <c r="R19" s="562">
        <v>896</v>
      </c>
      <c r="S19" s="562">
        <v>1218</v>
      </c>
      <c r="T19" s="562">
        <v>1182</v>
      </c>
      <c r="U19" s="562">
        <v>870</v>
      </c>
      <c r="V19" s="565">
        <v>924</v>
      </c>
      <c r="W19" s="548">
        <f t="shared" si="0"/>
        <v>11634</v>
      </c>
      <c r="X19" s="561">
        <v>1419</v>
      </c>
      <c r="Y19" s="561">
        <v>1203</v>
      </c>
      <c r="Z19" s="561">
        <v>1024</v>
      </c>
      <c r="AA19" s="561">
        <v>1360</v>
      </c>
      <c r="AB19" s="562">
        <v>1473</v>
      </c>
      <c r="AC19" s="562">
        <v>996</v>
      </c>
      <c r="AD19" s="562">
        <v>1020</v>
      </c>
      <c r="AE19" s="562">
        <v>1158</v>
      </c>
      <c r="AF19" s="562">
        <v>1131</v>
      </c>
      <c r="AG19" s="562">
        <v>566</v>
      </c>
      <c r="AH19" s="566">
        <v>604</v>
      </c>
      <c r="AI19" s="565">
        <v>1014</v>
      </c>
      <c r="AJ19" s="548">
        <f t="shared" si="1"/>
        <v>12968</v>
      </c>
      <c r="AK19" s="561">
        <v>959</v>
      </c>
      <c r="AL19" s="562">
        <v>877</v>
      </c>
      <c r="AM19" s="562">
        <v>1056</v>
      </c>
      <c r="AN19" s="562">
        <v>1284</v>
      </c>
      <c r="AO19" s="562">
        <v>1359</v>
      </c>
      <c r="AP19" s="562">
        <v>710</v>
      </c>
      <c r="AQ19" s="566">
        <v>831</v>
      </c>
      <c r="AR19" s="566">
        <v>880</v>
      </c>
      <c r="AS19" s="565">
        <v>848</v>
      </c>
      <c r="AT19" s="548">
        <f t="shared" si="2"/>
        <v>8804</v>
      </c>
      <c r="AU19" s="567">
        <v>608</v>
      </c>
      <c r="AV19" s="566">
        <v>360</v>
      </c>
      <c r="AW19" s="566">
        <v>609</v>
      </c>
      <c r="AX19" s="566">
        <v>798</v>
      </c>
      <c r="AY19" s="565">
        <v>674</v>
      </c>
      <c r="AZ19" s="549">
        <f t="shared" si="3"/>
        <v>3049</v>
      </c>
      <c r="BA19" s="550">
        <f t="shared" si="4"/>
        <v>36455</v>
      </c>
    </row>
    <row r="20" spans="2:53" ht="29.25" hidden="1" customHeight="1">
      <c r="B20" s="285">
        <v>13</v>
      </c>
      <c r="C20" s="448" t="s">
        <v>234</v>
      </c>
      <c r="D20" s="286">
        <v>538</v>
      </c>
      <c r="E20" s="287">
        <v>452</v>
      </c>
      <c r="F20" s="288">
        <f t="shared" si="5"/>
        <v>0.8401486988847584</v>
      </c>
      <c r="G20" s="561">
        <v>702</v>
      </c>
      <c r="H20" s="562">
        <v>622</v>
      </c>
      <c r="I20" s="563">
        <v>638</v>
      </c>
      <c r="J20" s="564">
        <v>716</v>
      </c>
      <c r="K20" s="562">
        <v>380</v>
      </c>
      <c r="L20" s="561">
        <v>724</v>
      </c>
      <c r="M20" s="562">
        <v>527</v>
      </c>
      <c r="N20" s="562">
        <v>238</v>
      </c>
      <c r="O20" s="562">
        <v>102</v>
      </c>
      <c r="P20" s="562">
        <v>437</v>
      </c>
      <c r="Q20" s="562">
        <v>258</v>
      </c>
      <c r="R20" s="562">
        <v>574</v>
      </c>
      <c r="S20" s="562">
        <v>1065</v>
      </c>
      <c r="T20" s="562">
        <v>1071</v>
      </c>
      <c r="U20" s="562">
        <v>750</v>
      </c>
      <c r="V20" s="565">
        <v>778</v>
      </c>
      <c r="W20" s="548">
        <f t="shared" si="0"/>
        <v>9582</v>
      </c>
      <c r="X20" s="561">
        <v>1020</v>
      </c>
      <c r="Y20" s="561">
        <v>882</v>
      </c>
      <c r="Z20" s="561">
        <v>836</v>
      </c>
      <c r="AA20" s="561">
        <v>1110</v>
      </c>
      <c r="AB20" s="562">
        <v>837</v>
      </c>
      <c r="AC20" s="562">
        <v>808</v>
      </c>
      <c r="AD20" s="562">
        <v>850</v>
      </c>
      <c r="AE20" s="562">
        <v>972</v>
      </c>
      <c r="AF20" s="562">
        <v>855</v>
      </c>
      <c r="AG20" s="562">
        <v>436</v>
      </c>
      <c r="AH20" s="566">
        <v>502</v>
      </c>
      <c r="AI20" s="565">
        <v>705</v>
      </c>
      <c r="AJ20" s="548">
        <f t="shared" si="1"/>
        <v>9813</v>
      </c>
      <c r="AK20" s="561">
        <v>747</v>
      </c>
      <c r="AL20" s="562">
        <v>700</v>
      </c>
      <c r="AM20" s="562">
        <v>870</v>
      </c>
      <c r="AN20" s="562">
        <v>1122</v>
      </c>
      <c r="AO20" s="562">
        <v>1137</v>
      </c>
      <c r="AP20" s="562">
        <v>560</v>
      </c>
      <c r="AQ20" s="566">
        <v>594</v>
      </c>
      <c r="AR20" s="566">
        <v>706</v>
      </c>
      <c r="AS20" s="565">
        <v>728</v>
      </c>
      <c r="AT20" s="548">
        <f t="shared" si="2"/>
        <v>7164</v>
      </c>
      <c r="AU20" s="567">
        <v>630</v>
      </c>
      <c r="AV20" s="566">
        <v>484</v>
      </c>
      <c r="AW20" s="566">
        <v>570</v>
      </c>
      <c r="AX20" s="566">
        <v>654</v>
      </c>
      <c r="AY20" s="565">
        <v>538</v>
      </c>
      <c r="AZ20" s="549">
        <f t="shared" si="3"/>
        <v>2876</v>
      </c>
      <c r="BA20" s="550">
        <f t="shared" si="4"/>
        <v>29435</v>
      </c>
    </row>
    <row r="21" spans="2:53" ht="29.25" hidden="1" customHeight="1">
      <c r="B21" s="285">
        <v>14</v>
      </c>
      <c r="C21" s="448" t="s">
        <v>235</v>
      </c>
      <c r="D21" s="286">
        <v>729</v>
      </c>
      <c r="E21" s="287">
        <v>446</v>
      </c>
      <c r="F21" s="288">
        <f t="shared" si="5"/>
        <v>0.61179698216735257</v>
      </c>
      <c r="G21" s="561">
        <v>652</v>
      </c>
      <c r="H21" s="562">
        <v>572</v>
      </c>
      <c r="I21" s="563">
        <v>550</v>
      </c>
      <c r="J21" s="564">
        <v>634</v>
      </c>
      <c r="K21" s="562">
        <v>281</v>
      </c>
      <c r="L21" s="561">
        <v>790</v>
      </c>
      <c r="M21" s="562">
        <v>679</v>
      </c>
      <c r="N21" s="562">
        <v>282</v>
      </c>
      <c r="O21" s="562">
        <v>119</v>
      </c>
      <c r="P21" s="562">
        <v>430</v>
      </c>
      <c r="Q21" s="562">
        <v>244</v>
      </c>
      <c r="R21" s="562">
        <v>554</v>
      </c>
      <c r="S21" s="562">
        <v>921</v>
      </c>
      <c r="T21" s="562">
        <v>903</v>
      </c>
      <c r="U21" s="562">
        <v>764</v>
      </c>
      <c r="V21" s="565">
        <v>726</v>
      </c>
      <c r="W21" s="548">
        <f t="shared" si="0"/>
        <v>9101</v>
      </c>
      <c r="X21" s="561">
        <v>972</v>
      </c>
      <c r="Y21" s="561">
        <v>858</v>
      </c>
      <c r="Z21" s="561">
        <v>844</v>
      </c>
      <c r="AA21" s="561">
        <v>1096</v>
      </c>
      <c r="AB21" s="562">
        <v>999</v>
      </c>
      <c r="AC21" s="562">
        <v>758</v>
      </c>
      <c r="AD21" s="562">
        <v>806</v>
      </c>
      <c r="AE21" s="562">
        <v>741</v>
      </c>
      <c r="AF21" s="562">
        <v>888</v>
      </c>
      <c r="AG21" s="562">
        <v>468</v>
      </c>
      <c r="AH21" s="566">
        <v>506</v>
      </c>
      <c r="AI21" s="565">
        <v>672</v>
      </c>
      <c r="AJ21" s="548">
        <f t="shared" si="1"/>
        <v>9608</v>
      </c>
      <c r="AK21" s="561">
        <v>624</v>
      </c>
      <c r="AL21" s="562">
        <v>595</v>
      </c>
      <c r="AM21" s="562">
        <v>848</v>
      </c>
      <c r="AN21" s="562">
        <v>1017</v>
      </c>
      <c r="AO21" s="562">
        <v>966</v>
      </c>
      <c r="AP21" s="562">
        <v>572</v>
      </c>
      <c r="AQ21" s="566">
        <v>417</v>
      </c>
      <c r="AR21" s="566">
        <v>738</v>
      </c>
      <c r="AS21" s="565">
        <v>636</v>
      </c>
      <c r="AT21" s="548">
        <f t="shared" si="2"/>
        <v>6413</v>
      </c>
      <c r="AU21" s="567">
        <v>820</v>
      </c>
      <c r="AV21" s="566">
        <v>885</v>
      </c>
      <c r="AW21" s="566">
        <v>591</v>
      </c>
      <c r="AX21" s="566">
        <v>726</v>
      </c>
      <c r="AY21" s="565">
        <v>616</v>
      </c>
      <c r="AZ21" s="549">
        <f t="shared" si="3"/>
        <v>3638</v>
      </c>
      <c r="BA21" s="550">
        <f t="shared" si="4"/>
        <v>28760</v>
      </c>
    </row>
    <row r="22" spans="2:53" ht="29.25" hidden="1" customHeight="1">
      <c r="B22" s="285">
        <v>15</v>
      </c>
      <c r="C22" s="448" t="s">
        <v>236</v>
      </c>
      <c r="D22" s="286">
        <v>480</v>
      </c>
      <c r="E22" s="287">
        <v>480</v>
      </c>
      <c r="F22" s="288">
        <f t="shared" si="5"/>
        <v>1</v>
      </c>
      <c r="G22" s="561">
        <v>704</v>
      </c>
      <c r="H22" s="562">
        <v>706</v>
      </c>
      <c r="I22" s="563">
        <v>654</v>
      </c>
      <c r="J22" s="564">
        <v>892</v>
      </c>
      <c r="K22" s="562">
        <v>612</v>
      </c>
      <c r="L22" s="561">
        <v>830</v>
      </c>
      <c r="M22" s="562">
        <v>768</v>
      </c>
      <c r="N22" s="562">
        <v>354</v>
      </c>
      <c r="O22" s="562">
        <v>239</v>
      </c>
      <c r="P22" s="562">
        <v>466</v>
      </c>
      <c r="Q22" s="562">
        <v>338</v>
      </c>
      <c r="R22" s="562">
        <v>700</v>
      </c>
      <c r="S22" s="562">
        <v>1206</v>
      </c>
      <c r="T22" s="562">
        <v>1197</v>
      </c>
      <c r="U22" s="562">
        <v>742</v>
      </c>
      <c r="V22" s="565">
        <v>878</v>
      </c>
      <c r="W22" s="548">
        <f t="shared" si="0"/>
        <v>11286</v>
      </c>
      <c r="X22" s="561">
        <v>1101</v>
      </c>
      <c r="Y22" s="561">
        <v>909</v>
      </c>
      <c r="Z22" s="561">
        <v>922</v>
      </c>
      <c r="AA22" s="561">
        <v>1146</v>
      </c>
      <c r="AB22" s="562">
        <v>1254</v>
      </c>
      <c r="AC22" s="562">
        <v>846</v>
      </c>
      <c r="AD22" s="562">
        <v>920</v>
      </c>
      <c r="AE22" s="562">
        <v>990</v>
      </c>
      <c r="AF22" s="562">
        <v>888</v>
      </c>
      <c r="AG22" s="562">
        <v>408</v>
      </c>
      <c r="AH22" s="566">
        <v>538</v>
      </c>
      <c r="AI22" s="565">
        <v>720</v>
      </c>
      <c r="AJ22" s="548">
        <f t="shared" si="1"/>
        <v>10642</v>
      </c>
      <c r="AK22" s="561">
        <v>673</v>
      </c>
      <c r="AL22" s="562">
        <v>610</v>
      </c>
      <c r="AM22" s="562">
        <v>940</v>
      </c>
      <c r="AN22" s="562">
        <v>1206</v>
      </c>
      <c r="AO22" s="562">
        <v>1005</v>
      </c>
      <c r="AP22" s="562">
        <v>544</v>
      </c>
      <c r="AQ22" s="566">
        <v>690</v>
      </c>
      <c r="AR22" s="566">
        <v>774</v>
      </c>
      <c r="AS22" s="565">
        <v>742</v>
      </c>
      <c r="AT22" s="548">
        <f t="shared" si="2"/>
        <v>7184</v>
      </c>
      <c r="AU22" s="567">
        <v>588</v>
      </c>
      <c r="AV22" s="566">
        <v>405</v>
      </c>
      <c r="AW22" s="566">
        <v>621</v>
      </c>
      <c r="AX22" s="566">
        <v>588</v>
      </c>
      <c r="AY22" s="565">
        <v>508</v>
      </c>
      <c r="AZ22" s="549">
        <f t="shared" si="3"/>
        <v>2710</v>
      </c>
      <c r="BA22" s="550">
        <f t="shared" si="4"/>
        <v>31822</v>
      </c>
    </row>
    <row r="23" spans="2:53" ht="29.25" hidden="1" customHeight="1">
      <c r="B23" s="285">
        <v>16</v>
      </c>
      <c r="C23" s="448" t="s">
        <v>237</v>
      </c>
      <c r="D23" s="286">
        <v>507</v>
      </c>
      <c r="E23" s="287">
        <v>507</v>
      </c>
      <c r="F23" s="288">
        <f t="shared" si="5"/>
        <v>1</v>
      </c>
      <c r="G23" s="561">
        <v>893.3</v>
      </c>
      <c r="H23" s="562">
        <v>873.40000000000009</v>
      </c>
      <c r="I23" s="563">
        <v>836.9</v>
      </c>
      <c r="J23" s="564">
        <v>859.5</v>
      </c>
      <c r="K23" s="562">
        <v>454.1</v>
      </c>
      <c r="L23" s="561">
        <v>883.2</v>
      </c>
      <c r="M23" s="562">
        <v>736</v>
      </c>
      <c r="N23" s="562">
        <v>483.5</v>
      </c>
      <c r="O23" s="562">
        <v>329.79999999999995</v>
      </c>
      <c r="P23" s="562">
        <v>495.9</v>
      </c>
      <c r="Q23" s="562">
        <v>438.1</v>
      </c>
      <c r="R23" s="562">
        <v>669.90000000000009</v>
      </c>
      <c r="S23" s="562">
        <v>1191.7</v>
      </c>
      <c r="T23" s="562">
        <v>1200.5999999999999</v>
      </c>
      <c r="U23" s="562">
        <v>889.40000000000009</v>
      </c>
      <c r="V23" s="565">
        <v>901.6</v>
      </c>
      <c r="W23" s="548">
        <f t="shared" si="0"/>
        <v>12136.900000000001</v>
      </c>
      <c r="X23" s="561">
        <v>1321.8</v>
      </c>
      <c r="Y23" s="561">
        <v>1195.2</v>
      </c>
      <c r="Z23" s="561">
        <v>951.7</v>
      </c>
      <c r="AA23" s="561">
        <v>1319.2</v>
      </c>
      <c r="AB23" s="562">
        <v>1102</v>
      </c>
      <c r="AC23" s="562">
        <v>931.8</v>
      </c>
      <c r="AD23" s="562">
        <v>973.8</v>
      </c>
      <c r="AE23" s="562">
        <v>1180.7</v>
      </c>
      <c r="AF23" s="562">
        <v>1078.0999999999999</v>
      </c>
      <c r="AG23" s="562">
        <v>534.1</v>
      </c>
      <c r="AH23" s="566">
        <v>610.20000000000005</v>
      </c>
      <c r="AI23" s="565">
        <v>987.5</v>
      </c>
      <c r="AJ23" s="548">
        <f t="shared" si="1"/>
        <v>12186.100000000002</v>
      </c>
      <c r="AK23" s="561">
        <v>765.9</v>
      </c>
      <c r="AL23" s="562">
        <v>677.2</v>
      </c>
      <c r="AM23" s="562">
        <v>971.5</v>
      </c>
      <c r="AN23" s="562">
        <v>1310.4000000000001</v>
      </c>
      <c r="AO23" s="562">
        <v>1177.7</v>
      </c>
      <c r="AP23" s="562">
        <v>725.09999999999991</v>
      </c>
      <c r="AQ23" s="566">
        <v>686.7</v>
      </c>
      <c r="AR23" s="566">
        <v>845.1</v>
      </c>
      <c r="AS23" s="565">
        <v>835.4</v>
      </c>
      <c r="AT23" s="548">
        <f t="shared" si="2"/>
        <v>7994.9999999999991</v>
      </c>
      <c r="AU23" s="567">
        <v>716.8</v>
      </c>
      <c r="AV23" s="566">
        <v>565.1</v>
      </c>
      <c r="AW23" s="566">
        <v>572.20000000000005</v>
      </c>
      <c r="AX23" s="566">
        <v>720.7</v>
      </c>
      <c r="AY23" s="565">
        <v>656.3</v>
      </c>
      <c r="AZ23" s="549">
        <f t="shared" si="3"/>
        <v>3231.1000000000004</v>
      </c>
      <c r="BA23" s="550">
        <f t="shared" si="4"/>
        <v>35549.100000000006</v>
      </c>
    </row>
    <row r="24" spans="2:53" ht="29.25" hidden="1" customHeight="1">
      <c r="B24" s="285">
        <v>17</v>
      </c>
      <c r="C24" s="448" t="s">
        <v>238</v>
      </c>
      <c r="D24" s="286">
        <v>281</v>
      </c>
      <c r="E24" s="287">
        <v>276</v>
      </c>
      <c r="F24" s="288">
        <f t="shared" si="5"/>
        <v>0.98220640569395012</v>
      </c>
      <c r="G24" s="561">
        <v>406</v>
      </c>
      <c r="H24" s="562">
        <v>368</v>
      </c>
      <c r="I24" s="563">
        <v>326</v>
      </c>
      <c r="J24" s="564">
        <v>436</v>
      </c>
      <c r="K24" s="562">
        <v>170</v>
      </c>
      <c r="L24" s="561">
        <v>404</v>
      </c>
      <c r="M24" s="562">
        <v>304</v>
      </c>
      <c r="N24" s="562">
        <v>178</v>
      </c>
      <c r="O24" s="562">
        <v>83</v>
      </c>
      <c r="P24" s="562">
        <v>269</v>
      </c>
      <c r="Q24" s="562">
        <v>206</v>
      </c>
      <c r="R24" s="562">
        <v>442</v>
      </c>
      <c r="S24" s="562">
        <v>618</v>
      </c>
      <c r="T24" s="562">
        <v>597</v>
      </c>
      <c r="U24" s="562">
        <v>464</v>
      </c>
      <c r="V24" s="565">
        <v>484</v>
      </c>
      <c r="W24" s="548">
        <f t="shared" si="0"/>
        <v>5755</v>
      </c>
      <c r="X24" s="561">
        <v>573</v>
      </c>
      <c r="Y24" s="561">
        <v>498</v>
      </c>
      <c r="Z24" s="561">
        <v>466</v>
      </c>
      <c r="AA24" s="561">
        <v>665</v>
      </c>
      <c r="AB24" s="562">
        <v>651</v>
      </c>
      <c r="AC24" s="562">
        <v>504</v>
      </c>
      <c r="AD24" s="562">
        <v>532</v>
      </c>
      <c r="AE24" s="562">
        <v>546</v>
      </c>
      <c r="AF24" s="562">
        <v>549</v>
      </c>
      <c r="AG24" s="562">
        <v>282</v>
      </c>
      <c r="AH24" s="566">
        <v>330</v>
      </c>
      <c r="AI24" s="565">
        <v>354</v>
      </c>
      <c r="AJ24" s="548">
        <f t="shared" si="1"/>
        <v>5950</v>
      </c>
      <c r="AK24" s="561">
        <v>439</v>
      </c>
      <c r="AL24" s="562">
        <v>397</v>
      </c>
      <c r="AM24" s="562">
        <v>530</v>
      </c>
      <c r="AN24" s="562">
        <v>594</v>
      </c>
      <c r="AO24" s="562">
        <v>657</v>
      </c>
      <c r="AP24" s="562">
        <v>356</v>
      </c>
      <c r="AQ24" s="566">
        <v>402</v>
      </c>
      <c r="AR24" s="566">
        <v>418</v>
      </c>
      <c r="AS24" s="565">
        <v>392</v>
      </c>
      <c r="AT24" s="548">
        <f t="shared" si="2"/>
        <v>4185</v>
      </c>
      <c r="AU24" s="567">
        <v>416</v>
      </c>
      <c r="AV24" s="566">
        <v>318</v>
      </c>
      <c r="AW24" s="566">
        <v>399</v>
      </c>
      <c r="AX24" s="566">
        <v>436</v>
      </c>
      <c r="AY24" s="565">
        <v>322</v>
      </c>
      <c r="AZ24" s="549">
        <f t="shared" si="3"/>
        <v>1891</v>
      </c>
      <c r="BA24" s="550">
        <f t="shared" si="4"/>
        <v>17781</v>
      </c>
    </row>
    <row r="25" spans="2:53" ht="29.25" hidden="1" customHeight="1">
      <c r="B25" s="285">
        <v>18</v>
      </c>
      <c r="C25" s="448" t="s">
        <v>239</v>
      </c>
      <c r="D25" s="286">
        <v>671</v>
      </c>
      <c r="E25" s="287">
        <v>671</v>
      </c>
      <c r="F25" s="288">
        <f t="shared" si="5"/>
        <v>1</v>
      </c>
      <c r="G25" s="561">
        <v>922</v>
      </c>
      <c r="H25" s="562">
        <v>796</v>
      </c>
      <c r="I25" s="563">
        <v>726</v>
      </c>
      <c r="J25" s="564">
        <v>1150</v>
      </c>
      <c r="K25" s="562">
        <v>314</v>
      </c>
      <c r="L25" s="561">
        <v>1202</v>
      </c>
      <c r="M25" s="562">
        <v>980</v>
      </c>
      <c r="N25" s="562">
        <v>692</v>
      </c>
      <c r="O25" s="562">
        <v>321</v>
      </c>
      <c r="P25" s="562">
        <v>652</v>
      </c>
      <c r="Q25" s="562">
        <v>464</v>
      </c>
      <c r="R25" s="562">
        <v>928</v>
      </c>
      <c r="S25" s="562">
        <v>1587</v>
      </c>
      <c r="T25" s="562">
        <v>1575</v>
      </c>
      <c r="U25" s="562">
        <v>1184</v>
      </c>
      <c r="V25" s="565">
        <v>1136</v>
      </c>
      <c r="W25" s="548">
        <f t="shared" si="0"/>
        <v>14629</v>
      </c>
      <c r="X25" s="561">
        <v>1269</v>
      </c>
      <c r="Y25" s="561">
        <v>1062</v>
      </c>
      <c r="Z25" s="561">
        <v>1158</v>
      </c>
      <c r="AA25" s="561">
        <v>1603</v>
      </c>
      <c r="AB25" s="562">
        <v>1452</v>
      </c>
      <c r="AC25" s="562">
        <v>1198</v>
      </c>
      <c r="AD25" s="562">
        <v>1266</v>
      </c>
      <c r="AE25" s="562">
        <v>1194</v>
      </c>
      <c r="AF25" s="562">
        <v>1476</v>
      </c>
      <c r="AG25" s="562">
        <v>778</v>
      </c>
      <c r="AH25" s="566">
        <v>604</v>
      </c>
      <c r="AI25" s="565">
        <v>1068</v>
      </c>
      <c r="AJ25" s="548">
        <f t="shared" si="1"/>
        <v>14128</v>
      </c>
      <c r="AK25" s="561">
        <v>729</v>
      </c>
      <c r="AL25" s="562">
        <v>674</v>
      </c>
      <c r="AM25" s="562">
        <v>1300</v>
      </c>
      <c r="AN25" s="562">
        <v>1584</v>
      </c>
      <c r="AO25" s="562">
        <v>1437</v>
      </c>
      <c r="AP25" s="562">
        <v>814</v>
      </c>
      <c r="AQ25" s="566">
        <v>567</v>
      </c>
      <c r="AR25" s="566">
        <v>1080</v>
      </c>
      <c r="AS25" s="565">
        <v>964</v>
      </c>
      <c r="AT25" s="548">
        <f t="shared" si="2"/>
        <v>9149</v>
      </c>
      <c r="AU25" s="567">
        <v>1320</v>
      </c>
      <c r="AV25" s="566">
        <v>1679</v>
      </c>
      <c r="AW25" s="566">
        <v>903</v>
      </c>
      <c r="AX25" s="566">
        <v>1110</v>
      </c>
      <c r="AY25" s="565">
        <v>648</v>
      </c>
      <c r="AZ25" s="549">
        <f t="shared" si="3"/>
        <v>5660</v>
      </c>
      <c r="BA25" s="550">
        <f t="shared" si="4"/>
        <v>43566</v>
      </c>
    </row>
    <row r="26" spans="2:53" ht="29.25" hidden="1" customHeight="1">
      <c r="B26" s="285">
        <v>19</v>
      </c>
      <c r="C26" s="448" t="s">
        <v>240</v>
      </c>
      <c r="D26" s="286">
        <v>701</v>
      </c>
      <c r="E26" s="287">
        <v>507</v>
      </c>
      <c r="F26" s="288">
        <f t="shared" si="5"/>
        <v>0.72325249643366618</v>
      </c>
      <c r="G26" s="561">
        <v>756</v>
      </c>
      <c r="H26" s="562">
        <v>700</v>
      </c>
      <c r="I26" s="563">
        <v>566</v>
      </c>
      <c r="J26" s="564">
        <v>740</v>
      </c>
      <c r="K26" s="562">
        <v>308</v>
      </c>
      <c r="L26" s="561">
        <v>806</v>
      </c>
      <c r="M26" s="562">
        <v>636</v>
      </c>
      <c r="N26" s="562">
        <v>346</v>
      </c>
      <c r="O26" s="562">
        <v>263</v>
      </c>
      <c r="P26" s="562">
        <v>476</v>
      </c>
      <c r="Q26" s="562">
        <v>278</v>
      </c>
      <c r="R26" s="562">
        <v>584</v>
      </c>
      <c r="S26" s="562">
        <v>1176</v>
      </c>
      <c r="T26" s="562">
        <v>1137</v>
      </c>
      <c r="U26" s="562">
        <v>818</v>
      </c>
      <c r="V26" s="565">
        <v>794</v>
      </c>
      <c r="W26" s="548">
        <f t="shared" si="0"/>
        <v>10384</v>
      </c>
      <c r="X26" s="561">
        <v>1119</v>
      </c>
      <c r="Y26" s="561">
        <v>913</v>
      </c>
      <c r="Z26" s="561">
        <v>930</v>
      </c>
      <c r="AA26" s="561">
        <v>1230</v>
      </c>
      <c r="AB26" s="562">
        <v>758</v>
      </c>
      <c r="AC26" s="562">
        <v>847</v>
      </c>
      <c r="AD26" s="562">
        <v>902</v>
      </c>
      <c r="AE26" s="562">
        <v>819</v>
      </c>
      <c r="AF26" s="562">
        <v>909</v>
      </c>
      <c r="AG26" s="562">
        <v>466</v>
      </c>
      <c r="AH26" s="566">
        <v>354</v>
      </c>
      <c r="AI26" s="565">
        <v>600</v>
      </c>
      <c r="AJ26" s="548">
        <f t="shared" si="1"/>
        <v>9847</v>
      </c>
      <c r="AK26" s="561">
        <v>696</v>
      </c>
      <c r="AL26" s="562">
        <v>664</v>
      </c>
      <c r="AM26" s="562">
        <v>956</v>
      </c>
      <c r="AN26" s="562">
        <v>1107</v>
      </c>
      <c r="AO26" s="562">
        <v>1148</v>
      </c>
      <c r="AP26" s="562">
        <v>486</v>
      </c>
      <c r="AQ26" s="566">
        <v>444</v>
      </c>
      <c r="AR26" s="566">
        <v>784</v>
      </c>
      <c r="AS26" s="565">
        <v>734</v>
      </c>
      <c r="AT26" s="548">
        <f t="shared" si="2"/>
        <v>7019</v>
      </c>
      <c r="AU26" s="567">
        <v>942</v>
      </c>
      <c r="AV26" s="566">
        <v>1100</v>
      </c>
      <c r="AW26" s="566">
        <v>531</v>
      </c>
      <c r="AX26" s="566">
        <v>804</v>
      </c>
      <c r="AY26" s="565">
        <v>504</v>
      </c>
      <c r="AZ26" s="549">
        <f t="shared" si="3"/>
        <v>3881</v>
      </c>
      <c r="BA26" s="550">
        <f t="shared" si="4"/>
        <v>31131</v>
      </c>
    </row>
    <row r="27" spans="2:53" ht="29.25" hidden="1" customHeight="1">
      <c r="B27" s="285">
        <v>20</v>
      </c>
      <c r="C27" s="448" t="s">
        <v>241</v>
      </c>
      <c r="D27" s="286">
        <v>434</v>
      </c>
      <c r="E27" s="287">
        <v>386</v>
      </c>
      <c r="F27" s="288">
        <f t="shared" si="5"/>
        <v>0.88940092165898621</v>
      </c>
      <c r="G27" s="561">
        <v>565</v>
      </c>
      <c r="H27" s="562">
        <v>555</v>
      </c>
      <c r="I27" s="563">
        <v>512</v>
      </c>
      <c r="J27" s="564">
        <v>505</v>
      </c>
      <c r="K27" s="562">
        <v>193</v>
      </c>
      <c r="L27" s="561">
        <v>615</v>
      </c>
      <c r="M27" s="562">
        <v>524</v>
      </c>
      <c r="N27" s="562">
        <v>241</v>
      </c>
      <c r="O27" s="562">
        <v>162</v>
      </c>
      <c r="P27" s="562">
        <v>380</v>
      </c>
      <c r="Q27" s="562">
        <v>214</v>
      </c>
      <c r="R27" s="562">
        <v>463</v>
      </c>
      <c r="S27" s="562">
        <v>842</v>
      </c>
      <c r="T27" s="562">
        <v>838</v>
      </c>
      <c r="U27" s="562">
        <v>656</v>
      </c>
      <c r="V27" s="565">
        <v>605</v>
      </c>
      <c r="W27" s="548">
        <f t="shared" si="0"/>
        <v>7870</v>
      </c>
      <c r="X27" s="561">
        <v>906</v>
      </c>
      <c r="Y27" s="561">
        <v>724</v>
      </c>
      <c r="Z27" s="561">
        <v>645</v>
      </c>
      <c r="AA27" s="561">
        <v>918</v>
      </c>
      <c r="AB27" s="562">
        <v>431</v>
      </c>
      <c r="AC27" s="562">
        <v>663</v>
      </c>
      <c r="AD27" s="562">
        <v>720</v>
      </c>
      <c r="AE27" s="562">
        <v>660</v>
      </c>
      <c r="AF27" s="562">
        <v>640</v>
      </c>
      <c r="AG27" s="562">
        <v>341</v>
      </c>
      <c r="AH27" s="566">
        <v>304</v>
      </c>
      <c r="AI27" s="565">
        <v>463</v>
      </c>
      <c r="AJ27" s="548">
        <f t="shared" si="1"/>
        <v>7415</v>
      </c>
      <c r="AK27" s="561">
        <v>546</v>
      </c>
      <c r="AL27" s="562">
        <v>531</v>
      </c>
      <c r="AM27" s="562">
        <v>747</v>
      </c>
      <c r="AN27" s="562">
        <v>908</v>
      </c>
      <c r="AO27" s="562">
        <v>839</v>
      </c>
      <c r="AP27" s="562">
        <v>364</v>
      </c>
      <c r="AQ27" s="566">
        <v>315</v>
      </c>
      <c r="AR27" s="566">
        <v>590</v>
      </c>
      <c r="AS27" s="565">
        <v>594</v>
      </c>
      <c r="AT27" s="548">
        <f t="shared" si="2"/>
        <v>5434</v>
      </c>
      <c r="AU27" s="567">
        <v>698</v>
      </c>
      <c r="AV27" s="566">
        <v>737</v>
      </c>
      <c r="AW27" s="566">
        <v>398</v>
      </c>
      <c r="AX27" s="566">
        <v>469</v>
      </c>
      <c r="AY27" s="565">
        <v>362</v>
      </c>
      <c r="AZ27" s="549">
        <f t="shared" si="3"/>
        <v>2664</v>
      </c>
      <c r="BA27" s="550">
        <f t="shared" si="4"/>
        <v>23383</v>
      </c>
    </row>
    <row r="28" spans="2:53" ht="29.25" hidden="1" customHeight="1">
      <c r="B28" s="285">
        <v>21</v>
      </c>
      <c r="C28" s="448" t="s">
        <v>242</v>
      </c>
      <c r="D28" s="286">
        <v>466</v>
      </c>
      <c r="E28" s="287">
        <v>464</v>
      </c>
      <c r="F28" s="288">
        <f t="shared" si="5"/>
        <v>0.99570815450643779</v>
      </c>
      <c r="G28" s="561">
        <v>706</v>
      </c>
      <c r="H28" s="562">
        <v>678</v>
      </c>
      <c r="I28" s="563">
        <v>564</v>
      </c>
      <c r="J28" s="564">
        <v>812</v>
      </c>
      <c r="K28" s="562">
        <v>379</v>
      </c>
      <c r="L28" s="561">
        <v>812</v>
      </c>
      <c r="M28" s="562">
        <v>685</v>
      </c>
      <c r="N28" s="562">
        <v>298</v>
      </c>
      <c r="O28" s="562">
        <v>219</v>
      </c>
      <c r="P28" s="562">
        <v>447</v>
      </c>
      <c r="Q28" s="562">
        <v>354</v>
      </c>
      <c r="R28" s="562">
        <v>550</v>
      </c>
      <c r="S28" s="562">
        <v>1017</v>
      </c>
      <c r="T28" s="562">
        <v>1014</v>
      </c>
      <c r="U28" s="562">
        <v>748</v>
      </c>
      <c r="V28" s="565">
        <v>796</v>
      </c>
      <c r="W28" s="548">
        <f t="shared" si="0"/>
        <v>10079</v>
      </c>
      <c r="X28" s="561">
        <v>1143</v>
      </c>
      <c r="Y28" s="561">
        <v>873</v>
      </c>
      <c r="Z28" s="561">
        <v>886</v>
      </c>
      <c r="AA28" s="561">
        <v>1114</v>
      </c>
      <c r="AB28" s="562">
        <v>990</v>
      </c>
      <c r="AC28" s="562">
        <v>772</v>
      </c>
      <c r="AD28" s="562">
        <v>860</v>
      </c>
      <c r="AE28" s="562">
        <v>777</v>
      </c>
      <c r="AF28" s="562">
        <v>909</v>
      </c>
      <c r="AG28" s="562">
        <v>496</v>
      </c>
      <c r="AH28" s="566">
        <v>390</v>
      </c>
      <c r="AI28" s="565">
        <v>762</v>
      </c>
      <c r="AJ28" s="548">
        <f t="shared" si="1"/>
        <v>9972</v>
      </c>
      <c r="AK28" s="561">
        <v>534</v>
      </c>
      <c r="AL28" s="562">
        <v>488</v>
      </c>
      <c r="AM28" s="562">
        <v>860</v>
      </c>
      <c r="AN28" s="562">
        <v>1110</v>
      </c>
      <c r="AO28" s="562">
        <v>918</v>
      </c>
      <c r="AP28" s="562">
        <v>606</v>
      </c>
      <c r="AQ28" s="566">
        <v>546</v>
      </c>
      <c r="AR28" s="566">
        <v>794</v>
      </c>
      <c r="AS28" s="565">
        <v>786</v>
      </c>
      <c r="AT28" s="548">
        <f t="shared" si="2"/>
        <v>6642</v>
      </c>
      <c r="AU28" s="567">
        <v>854</v>
      </c>
      <c r="AV28" s="566">
        <v>973</v>
      </c>
      <c r="AW28" s="566">
        <v>474</v>
      </c>
      <c r="AX28" s="566">
        <v>790</v>
      </c>
      <c r="AY28" s="565">
        <v>598</v>
      </c>
      <c r="AZ28" s="549">
        <f t="shared" si="3"/>
        <v>3689</v>
      </c>
      <c r="BA28" s="550">
        <f t="shared" si="4"/>
        <v>30382</v>
      </c>
    </row>
    <row r="29" spans="2:53" ht="29.25" hidden="1" customHeight="1">
      <c r="B29" s="285">
        <v>22</v>
      </c>
      <c r="C29" s="448" t="s">
        <v>243</v>
      </c>
      <c r="D29" s="286">
        <v>289</v>
      </c>
      <c r="E29" s="287">
        <v>274</v>
      </c>
      <c r="F29" s="288">
        <f t="shared" si="5"/>
        <v>0.94809688581314877</v>
      </c>
      <c r="G29" s="561">
        <v>420</v>
      </c>
      <c r="H29" s="562">
        <v>410</v>
      </c>
      <c r="I29" s="563">
        <v>312</v>
      </c>
      <c r="J29" s="564">
        <v>496</v>
      </c>
      <c r="K29" s="562">
        <v>306</v>
      </c>
      <c r="L29" s="561">
        <v>470</v>
      </c>
      <c r="M29" s="562">
        <v>400</v>
      </c>
      <c r="N29" s="562">
        <v>240</v>
      </c>
      <c r="O29" s="562">
        <v>140</v>
      </c>
      <c r="P29" s="562">
        <v>263</v>
      </c>
      <c r="Q29" s="562">
        <v>218</v>
      </c>
      <c r="R29" s="562">
        <v>422</v>
      </c>
      <c r="S29" s="562">
        <v>708</v>
      </c>
      <c r="T29" s="562">
        <v>702</v>
      </c>
      <c r="U29" s="562">
        <v>446</v>
      </c>
      <c r="V29" s="565">
        <v>488</v>
      </c>
      <c r="W29" s="548">
        <f t="shared" si="0"/>
        <v>6441</v>
      </c>
      <c r="X29" s="561">
        <v>633</v>
      </c>
      <c r="Y29" s="561">
        <v>504</v>
      </c>
      <c r="Z29" s="561">
        <v>524</v>
      </c>
      <c r="AA29" s="561">
        <v>658</v>
      </c>
      <c r="AB29" s="562">
        <v>492</v>
      </c>
      <c r="AC29" s="562">
        <v>480</v>
      </c>
      <c r="AD29" s="562">
        <v>494</v>
      </c>
      <c r="AE29" s="562">
        <v>528</v>
      </c>
      <c r="AF29" s="562">
        <v>525</v>
      </c>
      <c r="AG29" s="562">
        <v>312</v>
      </c>
      <c r="AH29" s="566">
        <v>264</v>
      </c>
      <c r="AI29" s="565">
        <v>384</v>
      </c>
      <c r="AJ29" s="548">
        <f t="shared" si="1"/>
        <v>5798</v>
      </c>
      <c r="AK29" s="561">
        <v>350</v>
      </c>
      <c r="AL29" s="562">
        <v>345</v>
      </c>
      <c r="AM29" s="562">
        <v>524</v>
      </c>
      <c r="AN29" s="562">
        <v>651</v>
      </c>
      <c r="AO29" s="562">
        <v>570</v>
      </c>
      <c r="AP29" s="562">
        <v>346</v>
      </c>
      <c r="AQ29" s="566">
        <v>561</v>
      </c>
      <c r="AR29" s="566">
        <v>424</v>
      </c>
      <c r="AS29" s="565">
        <v>430</v>
      </c>
      <c r="AT29" s="548">
        <f t="shared" si="2"/>
        <v>4201</v>
      </c>
      <c r="AU29" s="567">
        <v>478</v>
      </c>
      <c r="AV29" s="566">
        <v>303</v>
      </c>
      <c r="AW29" s="566">
        <v>315</v>
      </c>
      <c r="AX29" s="566">
        <v>364</v>
      </c>
      <c r="AY29" s="565">
        <v>276</v>
      </c>
      <c r="AZ29" s="549">
        <f t="shared" si="3"/>
        <v>1736</v>
      </c>
      <c r="BA29" s="550">
        <f t="shared" si="4"/>
        <v>18176</v>
      </c>
    </row>
    <row r="30" spans="2:53" ht="29.25" hidden="1" customHeight="1">
      <c r="B30" s="285">
        <v>23</v>
      </c>
      <c r="C30" s="448" t="s">
        <v>244</v>
      </c>
      <c r="D30" s="286">
        <v>278</v>
      </c>
      <c r="E30" s="287">
        <v>246</v>
      </c>
      <c r="F30" s="288">
        <f t="shared" si="5"/>
        <v>0.8848920863309353</v>
      </c>
      <c r="G30" s="561">
        <v>398</v>
      </c>
      <c r="H30" s="562">
        <v>356</v>
      </c>
      <c r="I30" s="563">
        <v>318</v>
      </c>
      <c r="J30" s="564">
        <v>356</v>
      </c>
      <c r="K30" s="562">
        <v>142</v>
      </c>
      <c r="L30" s="561">
        <v>382</v>
      </c>
      <c r="M30" s="562">
        <v>315</v>
      </c>
      <c r="N30" s="562">
        <v>142</v>
      </c>
      <c r="O30" s="562">
        <v>103</v>
      </c>
      <c r="P30" s="562">
        <v>240</v>
      </c>
      <c r="Q30" s="562">
        <v>158</v>
      </c>
      <c r="R30" s="562">
        <v>322</v>
      </c>
      <c r="S30" s="562">
        <v>612</v>
      </c>
      <c r="T30" s="562">
        <v>609</v>
      </c>
      <c r="U30" s="562">
        <v>434</v>
      </c>
      <c r="V30" s="565">
        <v>438</v>
      </c>
      <c r="W30" s="548">
        <f t="shared" si="0"/>
        <v>5325</v>
      </c>
      <c r="X30" s="561">
        <v>573</v>
      </c>
      <c r="Y30" s="561">
        <v>444</v>
      </c>
      <c r="Z30" s="561">
        <v>458</v>
      </c>
      <c r="AA30" s="561">
        <v>567</v>
      </c>
      <c r="AB30" s="562">
        <v>483</v>
      </c>
      <c r="AC30" s="562">
        <v>436</v>
      </c>
      <c r="AD30" s="562">
        <v>456</v>
      </c>
      <c r="AE30" s="562">
        <v>495</v>
      </c>
      <c r="AF30" s="562">
        <v>501</v>
      </c>
      <c r="AG30" s="562">
        <v>252</v>
      </c>
      <c r="AH30" s="566">
        <v>214</v>
      </c>
      <c r="AI30" s="565">
        <v>324</v>
      </c>
      <c r="AJ30" s="548">
        <f t="shared" si="1"/>
        <v>5203</v>
      </c>
      <c r="AK30" s="561">
        <v>298</v>
      </c>
      <c r="AL30" s="562">
        <v>283</v>
      </c>
      <c r="AM30" s="562">
        <v>474</v>
      </c>
      <c r="AN30" s="562">
        <v>573</v>
      </c>
      <c r="AO30" s="562">
        <v>486</v>
      </c>
      <c r="AP30" s="562">
        <v>284</v>
      </c>
      <c r="AQ30" s="566">
        <v>375</v>
      </c>
      <c r="AR30" s="566">
        <v>376</v>
      </c>
      <c r="AS30" s="565">
        <v>360</v>
      </c>
      <c r="AT30" s="548">
        <f t="shared" si="2"/>
        <v>3509</v>
      </c>
      <c r="AU30" s="567">
        <v>336</v>
      </c>
      <c r="AV30" s="566">
        <v>175</v>
      </c>
      <c r="AW30" s="566">
        <v>285</v>
      </c>
      <c r="AX30" s="566">
        <v>322</v>
      </c>
      <c r="AY30" s="565">
        <v>246</v>
      </c>
      <c r="AZ30" s="549">
        <f t="shared" si="3"/>
        <v>1364</v>
      </c>
      <c r="BA30" s="550">
        <f t="shared" si="4"/>
        <v>15401</v>
      </c>
    </row>
    <row r="31" spans="2:53" ht="29.25" hidden="1" customHeight="1">
      <c r="B31" s="285">
        <v>24</v>
      </c>
      <c r="C31" s="448" t="s">
        <v>245</v>
      </c>
      <c r="D31" s="286">
        <v>327</v>
      </c>
      <c r="E31" s="287">
        <v>300</v>
      </c>
      <c r="F31" s="288">
        <f t="shared" si="5"/>
        <v>0.91743119266055051</v>
      </c>
      <c r="G31" s="561">
        <v>470</v>
      </c>
      <c r="H31" s="562">
        <v>404</v>
      </c>
      <c r="I31" s="563">
        <v>366</v>
      </c>
      <c r="J31" s="564">
        <v>454</v>
      </c>
      <c r="K31" s="562">
        <v>193</v>
      </c>
      <c r="L31" s="561">
        <v>456</v>
      </c>
      <c r="M31" s="562">
        <v>362</v>
      </c>
      <c r="N31" s="562">
        <v>166</v>
      </c>
      <c r="O31" s="562">
        <v>102</v>
      </c>
      <c r="P31" s="562">
        <v>289</v>
      </c>
      <c r="Q31" s="562">
        <v>180</v>
      </c>
      <c r="R31" s="562">
        <v>310</v>
      </c>
      <c r="S31" s="562">
        <v>585</v>
      </c>
      <c r="T31" s="562">
        <v>564</v>
      </c>
      <c r="U31" s="562">
        <v>438</v>
      </c>
      <c r="V31" s="565">
        <v>478</v>
      </c>
      <c r="W31" s="548">
        <f t="shared" si="0"/>
        <v>5817</v>
      </c>
      <c r="X31" s="561">
        <v>624</v>
      </c>
      <c r="Y31" s="561">
        <v>492</v>
      </c>
      <c r="Z31" s="561">
        <v>562</v>
      </c>
      <c r="AA31" s="561">
        <v>738</v>
      </c>
      <c r="AB31" s="562">
        <v>516</v>
      </c>
      <c r="AC31" s="562">
        <v>504</v>
      </c>
      <c r="AD31" s="562">
        <v>546</v>
      </c>
      <c r="AE31" s="562">
        <v>525</v>
      </c>
      <c r="AF31" s="562">
        <v>546</v>
      </c>
      <c r="AG31" s="562">
        <v>266</v>
      </c>
      <c r="AH31" s="566">
        <v>248</v>
      </c>
      <c r="AI31" s="565">
        <v>369</v>
      </c>
      <c r="AJ31" s="548">
        <f t="shared" si="1"/>
        <v>5936</v>
      </c>
      <c r="AK31" s="561">
        <v>405</v>
      </c>
      <c r="AL31" s="562">
        <v>367</v>
      </c>
      <c r="AM31" s="562">
        <v>566</v>
      </c>
      <c r="AN31" s="562">
        <v>723</v>
      </c>
      <c r="AO31" s="562">
        <v>591</v>
      </c>
      <c r="AP31" s="562">
        <v>316</v>
      </c>
      <c r="AQ31" s="566">
        <v>324</v>
      </c>
      <c r="AR31" s="566">
        <v>458</v>
      </c>
      <c r="AS31" s="565">
        <v>448</v>
      </c>
      <c r="AT31" s="548">
        <f t="shared" si="2"/>
        <v>4198</v>
      </c>
      <c r="AU31" s="567">
        <v>422</v>
      </c>
      <c r="AV31" s="566">
        <v>212</v>
      </c>
      <c r="AW31" s="566">
        <v>258</v>
      </c>
      <c r="AX31" s="566">
        <v>430</v>
      </c>
      <c r="AY31" s="565">
        <v>378</v>
      </c>
      <c r="AZ31" s="549">
        <f t="shared" si="3"/>
        <v>1700</v>
      </c>
      <c r="BA31" s="550">
        <f t="shared" si="4"/>
        <v>17651</v>
      </c>
    </row>
    <row r="32" spans="2:53" ht="29.25" hidden="1" customHeight="1">
      <c r="B32" s="285">
        <v>25</v>
      </c>
      <c r="C32" s="448" t="s">
        <v>246</v>
      </c>
      <c r="D32" s="540">
        <v>224</v>
      </c>
      <c r="E32" s="287">
        <v>224</v>
      </c>
      <c r="F32" s="288">
        <f t="shared" si="5"/>
        <v>1</v>
      </c>
      <c r="G32" s="561">
        <v>342</v>
      </c>
      <c r="H32" s="562">
        <v>306</v>
      </c>
      <c r="I32" s="563">
        <v>272</v>
      </c>
      <c r="J32" s="564">
        <v>370</v>
      </c>
      <c r="K32" s="562">
        <v>155</v>
      </c>
      <c r="L32" s="561">
        <v>392</v>
      </c>
      <c r="M32" s="562">
        <v>310</v>
      </c>
      <c r="N32" s="562">
        <v>234</v>
      </c>
      <c r="O32" s="562">
        <v>144</v>
      </c>
      <c r="P32" s="562">
        <v>217</v>
      </c>
      <c r="Q32" s="562">
        <v>160</v>
      </c>
      <c r="R32" s="562">
        <v>216</v>
      </c>
      <c r="S32" s="562">
        <v>435</v>
      </c>
      <c r="T32" s="562">
        <v>444</v>
      </c>
      <c r="U32" s="562">
        <v>356</v>
      </c>
      <c r="V32" s="565">
        <v>380</v>
      </c>
      <c r="W32" s="548">
        <f t="shared" si="0"/>
        <v>4733</v>
      </c>
      <c r="X32" s="561">
        <v>552</v>
      </c>
      <c r="Y32" s="561">
        <v>453</v>
      </c>
      <c r="Z32" s="561">
        <v>428</v>
      </c>
      <c r="AA32" s="561">
        <v>571</v>
      </c>
      <c r="AB32" s="562">
        <v>399</v>
      </c>
      <c r="AC32" s="562">
        <v>394</v>
      </c>
      <c r="AD32" s="562">
        <v>416</v>
      </c>
      <c r="AE32" s="562">
        <v>483</v>
      </c>
      <c r="AF32" s="562">
        <v>438</v>
      </c>
      <c r="AG32" s="562">
        <v>226</v>
      </c>
      <c r="AH32" s="566">
        <v>254</v>
      </c>
      <c r="AI32" s="565">
        <v>411</v>
      </c>
      <c r="AJ32" s="548">
        <f t="shared" si="1"/>
        <v>5025</v>
      </c>
      <c r="AK32" s="561">
        <v>321</v>
      </c>
      <c r="AL32" s="562">
        <v>298</v>
      </c>
      <c r="AM32" s="562">
        <v>422</v>
      </c>
      <c r="AN32" s="562">
        <v>489</v>
      </c>
      <c r="AO32" s="562">
        <v>534</v>
      </c>
      <c r="AP32" s="562">
        <v>298</v>
      </c>
      <c r="AQ32" s="566">
        <v>216</v>
      </c>
      <c r="AR32" s="566">
        <v>366</v>
      </c>
      <c r="AS32" s="565">
        <v>368</v>
      </c>
      <c r="AT32" s="548">
        <f t="shared" si="2"/>
        <v>3312</v>
      </c>
      <c r="AU32" s="567">
        <v>272</v>
      </c>
      <c r="AV32" s="566">
        <v>148</v>
      </c>
      <c r="AW32" s="566">
        <v>270</v>
      </c>
      <c r="AX32" s="566">
        <v>380</v>
      </c>
      <c r="AY32" s="565">
        <v>300</v>
      </c>
      <c r="AZ32" s="549">
        <f t="shared" si="3"/>
        <v>1370</v>
      </c>
      <c r="BA32" s="550">
        <f t="shared" si="4"/>
        <v>14440</v>
      </c>
    </row>
    <row r="33" spans="2:53" ht="29.25" hidden="1" customHeight="1">
      <c r="B33" s="285">
        <v>26</v>
      </c>
      <c r="C33" s="448" t="s">
        <v>247</v>
      </c>
      <c r="D33" s="286">
        <v>253</v>
      </c>
      <c r="E33" s="287">
        <v>225</v>
      </c>
      <c r="F33" s="288">
        <f t="shared" ref="F33" si="6">E33/D33</f>
        <v>0.88932806324110669</v>
      </c>
      <c r="G33" s="561">
        <v>316</v>
      </c>
      <c r="H33" s="562">
        <v>282</v>
      </c>
      <c r="I33" s="563">
        <v>262</v>
      </c>
      <c r="J33" s="564">
        <v>406</v>
      </c>
      <c r="K33" s="562">
        <v>194</v>
      </c>
      <c r="L33" s="561">
        <v>378</v>
      </c>
      <c r="M33" s="562">
        <v>325</v>
      </c>
      <c r="N33" s="562">
        <v>240</v>
      </c>
      <c r="O33" s="562">
        <v>197</v>
      </c>
      <c r="P33" s="562">
        <v>215</v>
      </c>
      <c r="Q33" s="562">
        <v>220</v>
      </c>
      <c r="R33" s="562">
        <v>274</v>
      </c>
      <c r="S33" s="562">
        <v>504</v>
      </c>
      <c r="T33" s="562">
        <v>474</v>
      </c>
      <c r="U33" s="562">
        <v>372</v>
      </c>
      <c r="V33" s="565">
        <v>380</v>
      </c>
      <c r="W33" s="548">
        <f t="shared" ref="W33" si="7">SUM(G33:V33)</f>
        <v>5039</v>
      </c>
      <c r="X33" s="561">
        <v>474</v>
      </c>
      <c r="Y33" s="561">
        <v>432</v>
      </c>
      <c r="Z33" s="561">
        <v>428</v>
      </c>
      <c r="AA33" s="561">
        <v>543</v>
      </c>
      <c r="AB33" s="562">
        <v>447</v>
      </c>
      <c r="AC33" s="562">
        <v>402</v>
      </c>
      <c r="AD33" s="562">
        <v>422</v>
      </c>
      <c r="AE33" s="562">
        <v>468</v>
      </c>
      <c r="AF33" s="562">
        <v>432</v>
      </c>
      <c r="AG33" s="562">
        <v>222</v>
      </c>
      <c r="AH33" s="566">
        <v>210</v>
      </c>
      <c r="AI33" s="565">
        <v>393</v>
      </c>
      <c r="AJ33" s="548">
        <f t="shared" ref="AJ33" si="8">SUM(X33:AI33)</f>
        <v>4873</v>
      </c>
      <c r="AK33" s="561">
        <v>350</v>
      </c>
      <c r="AL33" s="562">
        <v>328</v>
      </c>
      <c r="AM33" s="562">
        <v>416</v>
      </c>
      <c r="AN33" s="562">
        <v>525</v>
      </c>
      <c r="AO33" s="562">
        <v>528</v>
      </c>
      <c r="AP33" s="562">
        <v>326</v>
      </c>
      <c r="AQ33" s="566">
        <v>309</v>
      </c>
      <c r="AR33" s="566">
        <v>374</v>
      </c>
      <c r="AS33" s="565">
        <v>362</v>
      </c>
      <c r="AT33" s="548">
        <f t="shared" ref="AT33" si="9">SUM(AK33:AS33)</f>
        <v>3518</v>
      </c>
      <c r="AU33" s="567">
        <v>250</v>
      </c>
      <c r="AV33" s="566">
        <v>150</v>
      </c>
      <c r="AW33" s="566">
        <v>336</v>
      </c>
      <c r="AX33" s="566">
        <v>338</v>
      </c>
      <c r="AY33" s="565">
        <v>254</v>
      </c>
      <c r="AZ33" s="549">
        <f t="shared" ref="AZ33" si="10">SUM(AU33:AY33)</f>
        <v>1328</v>
      </c>
      <c r="BA33" s="550">
        <f t="shared" ref="BA33" si="11">SUM(W33,AJ33,AT33,AZ33)</f>
        <v>14758</v>
      </c>
    </row>
    <row r="34" spans="2:53" ht="29.25" hidden="1" customHeight="1">
      <c r="B34" s="285">
        <v>27</v>
      </c>
      <c r="C34" s="448" t="s">
        <v>248</v>
      </c>
      <c r="D34" s="286">
        <v>302</v>
      </c>
      <c r="E34" s="287">
        <v>256</v>
      </c>
      <c r="F34" s="288">
        <f t="shared" si="5"/>
        <v>0.84768211920529801</v>
      </c>
      <c r="G34" s="561">
        <v>380</v>
      </c>
      <c r="H34" s="562">
        <v>354</v>
      </c>
      <c r="I34" s="563">
        <v>348</v>
      </c>
      <c r="J34" s="564">
        <v>358</v>
      </c>
      <c r="K34" s="562">
        <v>159</v>
      </c>
      <c r="L34" s="561">
        <v>338</v>
      </c>
      <c r="M34" s="562">
        <v>260</v>
      </c>
      <c r="N34" s="562">
        <v>124</v>
      </c>
      <c r="O34" s="562">
        <v>85</v>
      </c>
      <c r="P34" s="562">
        <v>246</v>
      </c>
      <c r="Q34" s="562">
        <v>126</v>
      </c>
      <c r="R34" s="562">
        <v>310</v>
      </c>
      <c r="S34" s="562">
        <v>561</v>
      </c>
      <c r="T34" s="562">
        <v>555</v>
      </c>
      <c r="U34" s="562">
        <v>422</v>
      </c>
      <c r="V34" s="565">
        <v>420</v>
      </c>
      <c r="W34" s="548">
        <f t="shared" si="0"/>
        <v>5046</v>
      </c>
      <c r="X34" s="561">
        <v>549</v>
      </c>
      <c r="Y34" s="561">
        <v>510</v>
      </c>
      <c r="Z34" s="561">
        <v>470</v>
      </c>
      <c r="AA34" s="561">
        <v>593</v>
      </c>
      <c r="AB34" s="562">
        <v>198</v>
      </c>
      <c r="AC34" s="562">
        <v>458</v>
      </c>
      <c r="AD34" s="562">
        <v>466</v>
      </c>
      <c r="AE34" s="562">
        <v>543</v>
      </c>
      <c r="AF34" s="562">
        <v>450</v>
      </c>
      <c r="AG34" s="562">
        <v>200</v>
      </c>
      <c r="AH34" s="566">
        <v>246</v>
      </c>
      <c r="AI34" s="565">
        <v>348</v>
      </c>
      <c r="AJ34" s="548">
        <f t="shared" si="1"/>
        <v>5031</v>
      </c>
      <c r="AK34" s="561">
        <v>496</v>
      </c>
      <c r="AL34" s="562">
        <v>481</v>
      </c>
      <c r="AM34" s="562">
        <v>486</v>
      </c>
      <c r="AN34" s="562">
        <v>543</v>
      </c>
      <c r="AO34" s="562">
        <v>636</v>
      </c>
      <c r="AP34" s="562">
        <v>342</v>
      </c>
      <c r="AQ34" s="566">
        <v>360</v>
      </c>
      <c r="AR34" s="566">
        <v>402</v>
      </c>
      <c r="AS34" s="565">
        <v>366</v>
      </c>
      <c r="AT34" s="548">
        <f t="shared" si="2"/>
        <v>4112</v>
      </c>
      <c r="AU34" s="567">
        <v>300</v>
      </c>
      <c r="AV34" s="566">
        <v>180</v>
      </c>
      <c r="AW34" s="566">
        <v>360</v>
      </c>
      <c r="AX34" s="566">
        <v>342</v>
      </c>
      <c r="AY34" s="565">
        <v>256</v>
      </c>
      <c r="AZ34" s="549">
        <f t="shared" si="3"/>
        <v>1438</v>
      </c>
      <c r="BA34" s="550">
        <f t="shared" si="4"/>
        <v>15627</v>
      </c>
    </row>
    <row r="35" spans="2:53" ht="29.25" hidden="1" customHeight="1">
      <c r="B35" s="285">
        <v>28</v>
      </c>
      <c r="C35" s="448" t="s">
        <v>249</v>
      </c>
      <c r="D35" s="286">
        <v>368</v>
      </c>
      <c r="E35" s="287">
        <v>266</v>
      </c>
      <c r="F35" s="288">
        <f t="shared" si="5"/>
        <v>0.72282608695652173</v>
      </c>
      <c r="G35" s="561">
        <v>336</v>
      </c>
      <c r="H35" s="562">
        <v>296</v>
      </c>
      <c r="I35" s="563">
        <v>290</v>
      </c>
      <c r="J35" s="564">
        <v>406</v>
      </c>
      <c r="K35" s="562">
        <v>172</v>
      </c>
      <c r="L35" s="561">
        <v>402</v>
      </c>
      <c r="M35" s="562">
        <v>296</v>
      </c>
      <c r="N35" s="562">
        <v>116</v>
      </c>
      <c r="O35" s="562">
        <v>59</v>
      </c>
      <c r="P35" s="562">
        <v>261</v>
      </c>
      <c r="Q35" s="562">
        <v>130</v>
      </c>
      <c r="R35" s="562">
        <v>348</v>
      </c>
      <c r="S35" s="562">
        <v>594</v>
      </c>
      <c r="T35" s="562">
        <v>582</v>
      </c>
      <c r="U35" s="562">
        <v>442</v>
      </c>
      <c r="V35" s="565">
        <v>432</v>
      </c>
      <c r="W35" s="548">
        <f t="shared" si="0"/>
        <v>5162</v>
      </c>
      <c r="X35" s="561">
        <v>480</v>
      </c>
      <c r="Y35" s="561">
        <v>432</v>
      </c>
      <c r="Z35" s="561">
        <v>470</v>
      </c>
      <c r="AA35" s="561">
        <v>630</v>
      </c>
      <c r="AB35" s="562">
        <v>399</v>
      </c>
      <c r="AC35" s="562">
        <v>466</v>
      </c>
      <c r="AD35" s="562">
        <v>474</v>
      </c>
      <c r="AE35" s="562">
        <v>570</v>
      </c>
      <c r="AF35" s="562">
        <v>435</v>
      </c>
      <c r="AG35" s="562">
        <v>226</v>
      </c>
      <c r="AH35" s="566">
        <v>242</v>
      </c>
      <c r="AI35" s="565">
        <v>345</v>
      </c>
      <c r="AJ35" s="548">
        <f t="shared" si="1"/>
        <v>5169</v>
      </c>
      <c r="AK35" s="561">
        <v>425</v>
      </c>
      <c r="AL35" s="562">
        <v>402</v>
      </c>
      <c r="AM35" s="562">
        <v>524</v>
      </c>
      <c r="AN35" s="562">
        <v>573</v>
      </c>
      <c r="AO35" s="562">
        <v>579</v>
      </c>
      <c r="AP35" s="562">
        <v>250</v>
      </c>
      <c r="AQ35" s="566">
        <v>327</v>
      </c>
      <c r="AR35" s="566">
        <v>424</v>
      </c>
      <c r="AS35" s="565">
        <v>366</v>
      </c>
      <c r="AT35" s="548">
        <f t="shared" si="2"/>
        <v>3870</v>
      </c>
      <c r="AU35" s="567">
        <v>454</v>
      </c>
      <c r="AV35" s="566">
        <v>255</v>
      </c>
      <c r="AW35" s="566">
        <v>360</v>
      </c>
      <c r="AX35" s="566">
        <v>342</v>
      </c>
      <c r="AY35" s="565">
        <v>248</v>
      </c>
      <c r="AZ35" s="549">
        <f t="shared" si="3"/>
        <v>1659</v>
      </c>
      <c r="BA35" s="550">
        <f t="shared" si="4"/>
        <v>15860</v>
      </c>
    </row>
    <row r="36" spans="2:53" ht="29.25" hidden="1" customHeight="1">
      <c r="B36" s="285">
        <v>29</v>
      </c>
      <c r="C36" s="448" t="s">
        <v>250</v>
      </c>
      <c r="D36" s="286">
        <v>546</v>
      </c>
      <c r="E36" s="287">
        <v>478</v>
      </c>
      <c r="F36" s="288">
        <f t="shared" si="5"/>
        <v>0.87545787545787546</v>
      </c>
      <c r="G36" s="561">
        <v>558</v>
      </c>
      <c r="H36" s="562">
        <v>514</v>
      </c>
      <c r="I36" s="563">
        <v>586</v>
      </c>
      <c r="J36" s="564">
        <v>758</v>
      </c>
      <c r="K36" s="562">
        <v>278</v>
      </c>
      <c r="L36" s="561">
        <v>758</v>
      </c>
      <c r="M36" s="562">
        <v>564</v>
      </c>
      <c r="N36" s="562">
        <v>406</v>
      </c>
      <c r="O36" s="562">
        <v>239</v>
      </c>
      <c r="P36" s="562">
        <v>437</v>
      </c>
      <c r="Q36" s="562">
        <v>358</v>
      </c>
      <c r="R36" s="562">
        <v>673</v>
      </c>
      <c r="S36" s="562">
        <v>867</v>
      </c>
      <c r="T36" s="562">
        <v>837</v>
      </c>
      <c r="U36" s="562">
        <v>542</v>
      </c>
      <c r="V36" s="565">
        <v>806</v>
      </c>
      <c r="W36" s="548">
        <f t="shared" si="0"/>
        <v>9181</v>
      </c>
      <c r="X36" s="561">
        <v>1002</v>
      </c>
      <c r="Y36" s="561">
        <v>930</v>
      </c>
      <c r="Z36" s="561">
        <v>894</v>
      </c>
      <c r="AA36" s="561">
        <v>1082</v>
      </c>
      <c r="AB36" s="562">
        <v>912</v>
      </c>
      <c r="AC36" s="562">
        <v>822</v>
      </c>
      <c r="AD36" s="562">
        <v>868</v>
      </c>
      <c r="AE36" s="562">
        <v>1005</v>
      </c>
      <c r="AF36" s="562">
        <v>969</v>
      </c>
      <c r="AG36" s="562">
        <v>518</v>
      </c>
      <c r="AH36" s="566">
        <v>526</v>
      </c>
      <c r="AI36" s="565">
        <v>867</v>
      </c>
      <c r="AJ36" s="548">
        <f t="shared" si="1"/>
        <v>10395</v>
      </c>
      <c r="AK36" s="561">
        <v>768</v>
      </c>
      <c r="AL36" s="562">
        <v>725</v>
      </c>
      <c r="AM36" s="562">
        <v>874</v>
      </c>
      <c r="AN36" s="562">
        <v>1092</v>
      </c>
      <c r="AO36" s="562">
        <v>1098</v>
      </c>
      <c r="AP36" s="562">
        <v>674</v>
      </c>
      <c r="AQ36" s="566">
        <v>753</v>
      </c>
      <c r="AR36" s="566">
        <v>716</v>
      </c>
      <c r="AS36" s="565">
        <v>672</v>
      </c>
      <c r="AT36" s="548">
        <f t="shared" si="2"/>
        <v>7372</v>
      </c>
      <c r="AU36" s="567">
        <v>586</v>
      </c>
      <c r="AV36" s="566">
        <v>359</v>
      </c>
      <c r="AW36" s="566">
        <v>771</v>
      </c>
      <c r="AX36" s="566">
        <v>620</v>
      </c>
      <c r="AY36" s="565">
        <v>504</v>
      </c>
      <c r="AZ36" s="549">
        <f t="shared" si="3"/>
        <v>2840</v>
      </c>
      <c r="BA36" s="550">
        <f t="shared" si="4"/>
        <v>29788</v>
      </c>
    </row>
    <row r="37" spans="2:53" ht="29.25" hidden="1" customHeight="1">
      <c r="B37" s="285">
        <v>30</v>
      </c>
      <c r="C37" s="448" t="s">
        <v>251</v>
      </c>
      <c r="D37" s="286">
        <v>518</v>
      </c>
      <c r="E37" s="287">
        <v>454</v>
      </c>
      <c r="F37" s="288">
        <f t="shared" si="5"/>
        <v>0.87644787644787647</v>
      </c>
      <c r="G37" s="561">
        <v>642</v>
      </c>
      <c r="H37" s="562">
        <v>644</v>
      </c>
      <c r="I37" s="563">
        <v>594</v>
      </c>
      <c r="J37" s="564">
        <v>765</v>
      </c>
      <c r="K37" s="562">
        <v>301</v>
      </c>
      <c r="L37" s="561">
        <v>768</v>
      </c>
      <c r="M37" s="562">
        <v>646</v>
      </c>
      <c r="N37" s="562">
        <v>480</v>
      </c>
      <c r="O37" s="562">
        <v>336</v>
      </c>
      <c r="P37" s="562">
        <v>443</v>
      </c>
      <c r="Q37" s="562">
        <v>354</v>
      </c>
      <c r="R37" s="562">
        <v>507</v>
      </c>
      <c r="S37" s="562">
        <v>1296</v>
      </c>
      <c r="T37" s="562">
        <v>1283</v>
      </c>
      <c r="U37" s="562">
        <v>808</v>
      </c>
      <c r="V37" s="565">
        <v>793</v>
      </c>
      <c r="W37" s="548">
        <f t="shared" si="0"/>
        <v>10660</v>
      </c>
      <c r="X37" s="561">
        <v>1070</v>
      </c>
      <c r="Y37" s="561">
        <v>869</v>
      </c>
      <c r="Z37" s="561">
        <v>866</v>
      </c>
      <c r="AA37" s="561">
        <v>1084</v>
      </c>
      <c r="AB37" s="562">
        <v>1203</v>
      </c>
      <c r="AC37" s="562">
        <v>801</v>
      </c>
      <c r="AD37" s="562">
        <v>835</v>
      </c>
      <c r="AE37" s="562">
        <v>962</v>
      </c>
      <c r="AF37" s="562">
        <v>843</v>
      </c>
      <c r="AG37" s="562">
        <v>406</v>
      </c>
      <c r="AH37" s="566">
        <v>451</v>
      </c>
      <c r="AI37" s="565">
        <v>636</v>
      </c>
      <c r="AJ37" s="548">
        <f t="shared" si="1"/>
        <v>10026</v>
      </c>
      <c r="AK37" s="561">
        <v>670</v>
      </c>
      <c r="AL37" s="562">
        <v>591</v>
      </c>
      <c r="AM37" s="562">
        <v>888</v>
      </c>
      <c r="AN37" s="562">
        <v>1020</v>
      </c>
      <c r="AO37" s="562">
        <v>1010</v>
      </c>
      <c r="AP37" s="562">
        <v>622</v>
      </c>
      <c r="AQ37" s="566">
        <v>905</v>
      </c>
      <c r="AR37" s="566">
        <v>719</v>
      </c>
      <c r="AS37" s="565">
        <v>652</v>
      </c>
      <c r="AT37" s="548">
        <f t="shared" si="2"/>
        <v>7077</v>
      </c>
      <c r="AU37" s="567">
        <v>587</v>
      </c>
      <c r="AV37" s="566">
        <v>339</v>
      </c>
      <c r="AW37" s="566">
        <v>547</v>
      </c>
      <c r="AX37" s="566">
        <v>652</v>
      </c>
      <c r="AY37" s="565">
        <v>486</v>
      </c>
      <c r="AZ37" s="549">
        <f t="shared" si="3"/>
        <v>2611</v>
      </c>
      <c r="BA37" s="550">
        <f t="shared" si="4"/>
        <v>30374</v>
      </c>
    </row>
    <row r="38" spans="2:53" ht="29.25" hidden="1" customHeight="1">
      <c r="B38" s="285">
        <v>31</v>
      </c>
      <c r="C38" s="448" t="s">
        <v>252</v>
      </c>
      <c r="D38" s="286">
        <v>124</v>
      </c>
      <c r="E38" s="287">
        <v>124</v>
      </c>
      <c r="F38" s="288">
        <f t="shared" si="5"/>
        <v>1</v>
      </c>
      <c r="G38" s="561">
        <v>190</v>
      </c>
      <c r="H38" s="562">
        <v>174</v>
      </c>
      <c r="I38" s="563">
        <v>144</v>
      </c>
      <c r="J38" s="564">
        <v>208</v>
      </c>
      <c r="K38" s="562">
        <v>104</v>
      </c>
      <c r="L38" s="561">
        <v>200</v>
      </c>
      <c r="M38" s="562">
        <v>170</v>
      </c>
      <c r="N38" s="562">
        <v>72</v>
      </c>
      <c r="O38" s="562">
        <v>66</v>
      </c>
      <c r="P38" s="562">
        <v>119</v>
      </c>
      <c r="Q38" s="562">
        <v>56</v>
      </c>
      <c r="R38" s="562">
        <v>124</v>
      </c>
      <c r="S38" s="562">
        <v>273</v>
      </c>
      <c r="T38" s="562">
        <v>261</v>
      </c>
      <c r="U38" s="562">
        <v>201</v>
      </c>
      <c r="V38" s="565">
        <v>208</v>
      </c>
      <c r="W38" s="548">
        <f t="shared" si="0"/>
        <v>2570</v>
      </c>
      <c r="X38" s="561">
        <v>291</v>
      </c>
      <c r="Y38" s="561">
        <v>222</v>
      </c>
      <c r="Z38" s="561">
        <v>236</v>
      </c>
      <c r="AA38" s="561">
        <v>306</v>
      </c>
      <c r="AB38" s="562">
        <v>186</v>
      </c>
      <c r="AC38" s="562">
        <v>226</v>
      </c>
      <c r="AD38" s="562">
        <v>224</v>
      </c>
      <c r="AE38" s="562">
        <v>249</v>
      </c>
      <c r="AF38" s="562">
        <v>246</v>
      </c>
      <c r="AG38" s="562">
        <v>96</v>
      </c>
      <c r="AH38" s="566">
        <v>100</v>
      </c>
      <c r="AI38" s="565">
        <v>164</v>
      </c>
      <c r="AJ38" s="548">
        <f t="shared" si="1"/>
        <v>2546</v>
      </c>
      <c r="AK38" s="561">
        <v>129</v>
      </c>
      <c r="AL38" s="562">
        <v>111</v>
      </c>
      <c r="AM38" s="562">
        <v>238</v>
      </c>
      <c r="AN38" s="562">
        <v>291</v>
      </c>
      <c r="AO38" s="562">
        <v>285</v>
      </c>
      <c r="AP38" s="562">
        <v>160</v>
      </c>
      <c r="AQ38" s="566">
        <v>273</v>
      </c>
      <c r="AR38" s="566">
        <v>180</v>
      </c>
      <c r="AS38" s="565">
        <v>182</v>
      </c>
      <c r="AT38" s="548">
        <f t="shared" si="2"/>
        <v>1849</v>
      </c>
      <c r="AU38" s="567">
        <v>138</v>
      </c>
      <c r="AV38" s="566">
        <v>62</v>
      </c>
      <c r="AW38" s="566">
        <v>99</v>
      </c>
      <c r="AX38" s="566">
        <v>204</v>
      </c>
      <c r="AY38" s="565">
        <v>170</v>
      </c>
      <c r="AZ38" s="549">
        <f t="shared" si="3"/>
        <v>673</v>
      </c>
      <c r="BA38" s="550">
        <f t="shared" si="4"/>
        <v>7638</v>
      </c>
    </row>
    <row r="39" spans="2:53" ht="29.25" hidden="1" customHeight="1">
      <c r="B39" s="285">
        <v>32</v>
      </c>
      <c r="C39" s="448" t="s">
        <v>253</v>
      </c>
      <c r="D39" s="286">
        <v>408</v>
      </c>
      <c r="E39" s="287">
        <v>404</v>
      </c>
      <c r="F39" s="288">
        <f t="shared" si="5"/>
        <v>0.99019607843137258</v>
      </c>
      <c r="G39" s="561">
        <v>642</v>
      </c>
      <c r="H39" s="562">
        <v>626</v>
      </c>
      <c r="I39" s="563">
        <v>570</v>
      </c>
      <c r="J39" s="564">
        <v>664</v>
      </c>
      <c r="K39" s="562">
        <v>314</v>
      </c>
      <c r="L39" s="561">
        <v>678</v>
      </c>
      <c r="M39" s="562">
        <v>555</v>
      </c>
      <c r="N39" s="562">
        <v>340</v>
      </c>
      <c r="O39" s="562">
        <v>233</v>
      </c>
      <c r="P39" s="562">
        <v>389</v>
      </c>
      <c r="Q39" s="562">
        <v>242</v>
      </c>
      <c r="R39" s="562">
        <v>394</v>
      </c>
      <c r="S39" s="562">
        <v>789</v>
      </c>
      <c r="T39" s="562">
        <v>762</v>
      </c>
      <c r="U39" s="562">
        <v>690</v>
      </c>
      <c r="V39" s="565">
        <v>652</v>
      </c>
      <c r="W39" s="548">
        <f t="shared" si="0"/>
        <v>8540</v>
      </c>
      <c r="X39" s="561">
        <v>858</v>
      </c>
      <c r="Y39" s="561">
        <v>876</v>
      </c>
      <c r="Z39" s="561">
        <v>780</v>
      </c>
      <c r="AA39" s="561">
        <v>1043</v>
      </c>
      <c r="AB39" s="562">
        <v>837</v>
      </c>
      <c r="AC39" s="562">
        <v>746</v>
      </c>
      <c r="AD39" s="562">
        <v>770</v>
      </c>
      <c r="AE39" s="562">
        <v>951</v>
      </c>
      <c r="AF39" s="562">
        <v>858</v>
      </c>
      <c r="AG39" s="562">
        <v>490</v>
      </c>
      <c r="AH39" s="566">
        <v>466</v>
      </c>
      <c r="AI39" s="565">
        <v>708</v>
      </c>
      <c r="AJ39" s="548">
        <f t="shared" si="1"/>
        <v>9383</v>
      </c>
      <c r="AK39" s="561">
        <v>569</v>
      </c>
      <c r="AL39" s="562">
        <v>533</v>
      </c>
      <c r="AM39" s="562">
        <v>770</v>
      </c>
      <c r="AN39" s="562">
        <v>960</v>
      </c>
      <c r="AO39" s="562">
        <v>960</v>
      </c>
      <c r="AP39" s="562">
        <v>532</v>
      </c>
      <c r="AQ39" s="566">
        <v>654</v>
      </c>
      <c r="AR39" s="566">
        <v>662</v>
      </c>
      <c r="AS39" s="565">
        <v>636</v>
      </c>
      <c r="AT39" s="548">
        <f t="shared" si="2"/>
        <v>6276</v>
      </c>
      <c r="AU39" s="567">
        <v>418</v>
      </c>
      <c r="AV39" s="566">
        <v>265</v>
      </c>
      <c r="AW39" s="566">
        <v>345</v>
      </c>
      <c r="AX39" s="566">
        <v>526</v>
      </c>
      <c r="AY39" s="565">
        <v>468</v>
      </c>
      <c r="AZ39" s="549">
        <f t="shared" si="3"/>
        <v>2022</v>
      </c>
      <c r="BA39" s="550">
        <f t="shared" si="4"/>
        <v>26221</v>
      </c>
    </row>
    <row r="40" spans="2:53" ht="29.25" hidden="1" customHeight="1">
      <c r="B40" s="285">
        <v>33</v>
      </c>
      <c r="C40" s="448" t="s">
        <v>254</v>
      </c>
      <c r="D40" s="286">
        <v>146</v>
      </c>
      <c r="E40" s="287">
        <v>146</v>
      </c>
      <c r="F40" s="288">
        <f t="shared" si="5"/>
        <v>1</v>
      </c>
      <c r="G40" s="561">
        <v>252</v>
      </c>
      <c r="H40" s="562">
        <v>238</v>
      </c>
      <c r="I40" s="563">
        <v>220</v>
      </c>
      <c r="J40" s="564">
        <v>250</v>
      </c>
      <c r="K40" s="562">
        <v>138</v>
      </c>
      <c r="L40" s="561">
        <v>258</v>
      </c>
      <c r="M40" s="562">
        <v>230</v>
      </c>
      <c r="N40" s="562">
        <v>122</v>
      </c>
      <c r="O40" s="562">
        <v>91</v>
      </c>
      <c r="P40" s="562">
        <v>139</v>
      </c>
      <c r="Q40" s="562">
        <v>100</v>
      </c>
      <c r="R40" s="562">
        <v>130</v>
      </c>
      <c r="S40" s="562">
        <v>408</v>
      </c>
      <c r="T40" s="562">
        <v>399</v>
      </c>
      <c r="U40" s="562">
        <v>278</v>
      </c>
      <c r="V40" s="565">
        <v>260</v>
      </c>
      <c r="W40" s="548">
        <f t="shared" si="0"/>
        <v>3513</v>
      </c>
      <c r="X40" s="561">
        <v>399</v>
      </c>
      <c r="Y40" s="561">
        <v>309</v>
      </c>
      <c r="Z40" s="561">
        <v>282</v>
      </c>
      <c r="AA40" s="561">
        <v>368</v>
      </c>
      <c r="AB40" s="562">
        <v>348</v>
      </c>
      <c r="AC40" s="562">
        <v>266</v>
      </c>
      <c r="AD40" s="562">
        <v>276</v>
      </c>
      <c r="AE40" s="562">
        <v>315</v>
      </c>
      <c r="AF40" s="562">
        <v>285</v>
      </c>
      <c r="AG40" s="562">
        <v>134</v>
      </c>
      <c r="AH40" s="566">
        <v>164</v>
      </c>
      <c r="AI40" s="565">
        <v>273</v>
      </c>
      <c r="AJ40" s="548">
        <f t="shared" si="1"/>
        <v>3419</v>
      </c>
      <c r="AK40" s="561">
        <v>193</v>
      </c>
      <c r="AL40" s="562">
        <v>186</v>
      </c>
      <c r="AM40" s="562">
        <v>280</v>
      </c>
      <c r="AN40" s="562">
        <v>369</v>
      </c>
      <c r="AO40" s="562">
        <v>333</v>
      </c>
      <c r="AP40" s="562">
        <v>188</v>
      </c>
      <c r="AQ40" s="566">
        <v>132</v>
      </c>
      <c r="AR40" s="566">
        <v>262</v>
      </c>
      <c r="AS40" s="565">
        <v>228</v>
      </c>
      <c r="AT40" s="548">
        <f t="shared" si="2"/>
        <v>2171</v>
      </c>
      <c r="AU40" s="567">
        <v>194</v>
      </c>
      <c r="AV40" s="566">
        <v>84</v>
      </c>
      <c r="AW40" s="566">
        <v>189</v>
      </c>
      <c r="AX40" s="566">
        <v>214</v>
      </c>
      <c r="AY40" s="565">
        <v>192</v>
      </c>
      <c r="AZ40" s="549">
        <f t="shared" si="3"/>
        <v>873</v>
      </c>
      <c r="BA40" s="550">
        <f t="shared" si="4"/>
        <v>9976</v>
      </c>
    </row>
    <row r="41" spans="2:53" ht="29.25" hidden="1" customHeight="1">
      <c r="B41" s="285">
        <v>34</v>
      </c>
      <c r="C41" s="448" t="s">
        <v>255</v>
      </c>
      <c r="D41" s="286">
        <v>425</v>
      </c>
      <c r="E41" s="287">
        <v>373</v>
      </c>
      <c r="F41" s="288">
        <f t="shared" si="5"/>
        <v>0.87764705882352945</v>
      </c>
      <c r="G41" s="561">
        <v>622</v>
      </c>
      <c r="H41" s="562">
        <v>612</v>
      </c>
      <c r="I41" s="563">
        <v>542</v>
      </c>
      <c r="J41" s="564">
        <v>620</v>
      </c>
      <c r="K41" s="562">
        <v>318</v>
      </c>
      <c r="L41" s="561">
        <v>644</v>
      </c>
      <c r="M41" s="562">
        <v>547</v>
      </c>
      <c r="N41" s="562">
        <v>302</v>
      </c>
      <c r="O41" s="562">
        <v>187</v>
      </c>
      <c r="P41" s="562">
        <v>353</v>
      </c>
      <c r="Q41" s="562">
        <v>266</v>
      </c>
      <c r="R41" s="562">
        <v>484</v>
      </c>
      <c r="S41" s="562">
        <v>774</v>
      </c>
      <c r="T41" s="562">
        <v>762</v>
      </c>
      <c r="U41" s="562">
        <v>632</v>
      </c>
      <c r="V41" s="565">
        <v>632</v>
      </c>
      <c r="W41" s="548">
        <f t="shared" si="0"/>
        <v>8297</v>
      </c>
      <c r="X41" s="561">
        <v>939</v>
      </c>
      <c r="Y41" s="561">
        <v>819</v>
      </c>
      <c r="Z41" s="561">
        <v>682</v>
      </c>
      <c r="AA41" s="561">
        <v>939</v>
      </c>
      <c r="AB41" s="562">
        <v>957</v>
      </c>
      <c r="AC41" s="562">
        <v>652</v>
      </c>
      <c r="AD41" s="562">
        <v>686</v>
      </c>
      <c r="AE41" s="562">
        <v>858</v>
      </c>
      <c r="AF41" s="562">
        <v>804</v>
      </c>
      <c r="AG41" s="562">
        <v>424</v>
      </c>
      <c r="AH41" s="566">
        <v>488</v>
      </c>
      <c r="AI41" s="565">
        <v>666</v>
      </c>
      <c r="AJ41" s="548">
        <f t="shared" si="1"/>
        <v>8914</v>
      </c>
      <c r="AK41" s="561">
        <v>499</v>
      </c>
      <c r="AL41" s="562">
        <v>458</v>
      </c>
      <c r="AM41" s="562">
        <v>706</v>
      </c>
      <c r="AN41" s="562">
        <v>939</v>
      </c>
      <c r="AO41" s="562">
        <v>870</v>
      </c>
      <c r="AP41" s="562">
        <v>486</v>
      </c>
      <c r="AQ41" s="566">
        <v>468</v>
      </c>
      <c r="AR41" s="566">
        <v>618</v>
      </c>
      <c r="AS41" s="565">
        <v>578</v>
      </c>
      <c r="AT41" s="548">
        <f t="shared" si="2"/>
        <v>5622</v>
      </c>
      <c r="AU41" s="567">
        <v>424</v>
      </c>
      <c r="AV41" s="566">
        <v>296</v>
      </c>
      <c r="AW41" s="566">
        <v>513</v>
      </c>
      <c r="AX41" s="566">
        <v>466</v>
      </c>
      <c r="AY41" s="565">
        <v>424</v>
      </c>
      <c r="AZ41" s="549">
        <f t="shared" si="3"/>
        <v>2123</v>
      </c>
      <c r="BA41" s="550">
        <f t="shared" si="4"/>
        <v>24956</v>
      </c>
    </row>
    <row r="42" spans="2:53" ht="29.25" hidden="1" customHeight="1">
      <c r="B42" s="285">
        <v>35</v>
      </c>
      <c r="C42" s="448" t="s">
        <v>256</v>
      </c>
      <c r="D42" s="286">
        <v>317</v>
      </c>
      <c r="E42" s="287">
        <v>310</v>
      </c>
      <c r="F42" s="288">
        <f t="shared" si="5"/>
        <v>0.97791798107255523</v>
      </c>
      <c r="G42" s="561">
        <v>528</v>
      </c>
      <c r="H42" s="562">
        <v>540</v>
      </c>
      <c r="I42" s="563">
        <v>474</v>
      </c>
      <c r="J42" s="564">
        <v>564</v>
      </c>
      <c r="K42" s="562">
        <v>369</v>
      </c>
      <c r="L42" s="561">
        <v>526</v>
      </c>
      <c r="M42" s="562">
        <v>421</v>
      </c>
      <c r="N42" s="562">
        <v>150</v>
      </c>
      <c r="O42" s="562">
        <v>101</v>
      </c>
      <c r="P42" s="562">
        <v>293</v>
      </c>
      <c r="Q42" s="562">
        <v>226</v>
      </c>
      <c r="R42" s="562">
        <v>378</v>
      </c>
      <c r="S42" s="562">
        <v>801</v>
      </c>
      <c r="T42" s="562">
        <v>771</v>
      </c>
      <c r="U42" s="562">
        <v>544</v>
      </c>
      <c r="V42" s="565">
        <v>512</v>
      </c>
      <c r="W42" s="548">
        <f t="shared" si="0"/>
        <v>7198</v>
      </c>
      <c r="X42" s="561">
        <v>888</v>
      </c>
      <c r="Y42" s="561">
        <v>657</v>
      </c>
      <c r="Z42" s="561">
        <v>554</v>
      </c>
      <c r="AA42" s="561">
        <v>781</v>
      </c>
      <c r="AB42" s="562">
        <v>813</v>
      </c>
      <c r="AC42" s="562">
        <v>558</v>
      </c>
      <c r="AD42" s="562">
        <v>578</v>
      </c>
      <c r="AE42" s="562">
        <v>732</v>
      </c>
      <c r="AF42" s="562">
        <v>696</v>
      </c>
      <c r="AG42" s="562">
        <v>388</v>
      </c>
      <c r="AH42" s="566">
        <v>400</v>
      </c>
      <c r="AI42" s="565">
        <v>519</v>
      </c>
      <c r="AJ42" s="548">
        <f t="shared" si="1"/>
        <v>7564</v>
      </c>
      <c r="AK42" s="561">
        <v>460</v>
      </c>
      <c r="AL42" s="562">
        <v>461</v>
      </c>
      <c r="AM42" s="562">
        <v>608</v>
      </c>
      <c r="AN42" s="562">
        <v>810</v>
      </c>
      <c r="AO42" s="562">
        <v>738</v>
      </c>
      <c r="AP42" s="562">
        <v>442</v>
      </c>
      <c r="AQ42" s="566">
        <v>333</v>
      </c>
      <c r="AR42" s="566">
        <v>454</v>
      </c>
      <c r="AS42" s="565">
        <v>464</v>
      </c>
      <c r="AT42" s="548">
        <f t="shared" si="2"/>
        <v>4770</v>
      </c>
      <c r="AU42" s="567">
        <v>284</v>
      </c>
      <c r="AV42" s="566">
        <v>146</v>
      </c>
      <c r="AW42" s="566">
        <v>387</v>
      </c>
      <c r="AX42" s="566">
        <v>530</v>
      </c>
      <c r="AY42" s="565">
        <v>448</v>
      </c>
      <c r="AZ42" s="549">
        <f t="shared" si="3"/>
        <v>1795</v>
      </c>
      <c r="BA42" s="550">
        <f t="shared" si="4"/>
        <v>21327</v>
      </c>
    </row>
    <row r="43" spans="2:53" ht="29.25" hidden="1" customHeight="1">
      <c r="B43" s="285">
        <v>36</v>
      </c>
      <c r="C43" s="448" t="s">
        <v>257</v>
      </c>
      <c r="D43" s="286">
        <v>274</v>
      </c>
      <c r="E43" s="287">
        <v>250</v>
      </c>
      <c r="F43" s="288">
        <f t="shared" si="5"/>
        <v>0.91240875912408759</v>
      </c>
      <c r="G43" s="561">
        <v>400</v>
      </c>
      <c r="H43" s="562">
        <v>346</v>
      </c>
      <c r="I43" s="563">
        <v>328</v>
      </c>
      <c r="J43" s="564">
        <v>350</v>
      </c>
      <c r="K43" s="562">
        <v>166</v>
      </c>
      <c r="L43" s="561">
        <v>352</v>
      </c>
      <c r="M43" s="562">
        <v>260</v>
      </c>
      <c r="N43" s="562">
        <v>124</v>
      </c>
      <c r="O43" s="562">
        <v>91</v>
      </c>
      <c r="P43" s="562">
        <v>243</v>
      </c>
      <c r="Q43" s="562">
        <v>176</v>
      </c>
      <c r="R43" s="562">
        <v>272</v>
      </c>
      <c r="S43" s="562">
        <v>582</v>
      </c>
      <c r="T43" s="562">
        <v>567</v>
      </c>
      <c r="U43" s="562">
        <v>404</v>
      </c>
      <c r="V43" s="565">
        <v>406</v>
      </c>
      <c r="W43" s="548">
        <f t="shared" si="0"/>
        <v>5067</v>
      </c>
      <c r="X43" s="561">
        <v>522</v>
      </c>
      <c r="Y43" s="561">
        <v>444</v>
      </c>
      <c r="Z43" s="561">
        <v>416</v>
      </c>
      <c r="AA43" s="561">
        <v>595</v>
      </c>
      <c r="AB43" s="562">
        <v>414</v>
      </c>
      <c r="AC43" s="562">
        <v>440</v>
      </c>
      <c r="AD43" s="562">
        <v>436</v>
      </c>
      <c r="AE43" s="562">
        <v>612</v>
      </c>
      <c r="AF43" s="562">
        <v>447</v>
      </c>
      <c r="AG43" s="562">
        <v>238</v>
      </c>
      <c r="AH43" s="566">
        <v>232</v>
      </c>
      <c r="AI43" s="565">
        <v>360</v>
      </c>
      <c r="AJ43" s="548">
        <f t="shared" si="1"/>
        <v>5156</v>
      </c>
      <c r="AK43" s="561">
        <v>483</v>
      </c>
      <c r="AL43" s="562">
        <v>466</v>
      </c>
      <c r="AM43" s="562">
        <v>478</v>
      </c>
      <c r="AN43" s="562">
        <v>630</v>
      </c>
      <c r="AO43" s="562">
        <v>615</v>
      </c>
      <c r="AP43" s="562">
        <v>258</v>
      </c>
      <c r="AQ43" s="566">
        <v>351</v>
      </c>
      <c r="AR43" s="566">
        <v>378</v>
      </c>
      <c r="AS43" s="565">
        <v>336</v>
      </c>
      <c r="AT43" s="548">
        <f t="shared" si="2"/>
        <v>3995</v>
      </c>
      <c r="AU43" s="567">
        <v>448</v>
      </c>
      <c r="AV43" s="566">
        <v>442</v>
      </c>
      <c r="AW43" s="566">
        <v>450</v>
      </c>
      <c r="AX43" s="566">
        <v>292</v>
      </c>
      <c r="AY43" s="565">
        <v>288</v>
      </c>
      <c r="AZ43" s="549">
        <f t="shared" si="3"/>
        <v>1920</v>
      </c>
      <c r="BA43" s="550">
        <f t="shared" si="4"/>
        <v>16138</v>
      </c>
    </row>
    <row r="44" spans="2:53" ht="29.25" hidden="1" customHeight="1">
      <c r="B44" s="285">
        <v>37</v>
      </c>
      <c r="C44" s="448" t="s">
        <v>258</v>
      </c>
      <c r="D44" s="286">
        <v>280</v>
      </c>
      <c r="E44" s="287">
        <v>139</v>
      </c>
      <c r="F44" s="288">
        <f t="shared" si="5"/>
        <v>0.49642857142857144</v>
      </c>
      <c r="G44" s="561">
        <v>180</v>
      </c>
      <c r="H44" s="562">
        <v>165</v>
      </c>
      <c r="I44" s="563">
        <v>153</v>
      </c>
      <c r="J44" s="564">
        <v>228</v>
      </c>
      <c r="K44" s="562">
        <v>106</v>
      </c>
      <c r="L44" s="561">
        <v>211</v>
      </c>
      <c r="M44" s="562">
        <v>147</v>
      </c>
      <c r="N44" s="562">
        <v>89</v>
      </c>
      <c r="O44" s="562">
        <v>26</v>
      </c>
      <c r="P44" s="562">
        <v>163</v>
      </c>
      <c r="Q44" s="562">
        <v>97</v>
      </c>
      <c r="R44" s="562">
        <v>187</v>
      </c>
      <c r="S44" s="562">
        <v>302</v>
      </c>
      <c r="T44" s="562">
        <v>289</v>
      </c>
      <c r="U44" s="562">
        <v>294</v>
      </c>
      <c r="V44" s="565">
        <v>214</v>
      </c>
      <c r="W44" s="548">
        <f t="shared" si="0"/>
        <v>2851</v>
      </c>
      <c r="X44" s="561">
        <v>310</v>
      </c>
      <c r="Y44" s="561">
        <v>246</v>
      </c>
      <c r="Z44" s="561">
        <v>202</v>
      </c>
      <c r="AA44" s="561">
        <v>339</v>
      </c>
      <c r="AB44" s="562">
        <v>270</v>
      </c>
      <c r="AC44" s="562">
        <v>242</v>
      </c>
      <c r="AD44" s="562">
        <v>246</v>
      </c>
      <c r="AE44" s="562">
        <v>279</v>
      </c>
      <c r="AF44" s="562">
        <v>211</v>
      </c>
      <c r="AG44" s="562">
        <v>120</v>
      </c>
      <c r="AH44" s="566">
        <v>127</v>
      </c>
      <c r="AI44" s="565">
        <v>158</v>
      </c>
      <c r="AJ44" s="548">
        <f t="shared" si="1"/>
        <v>2750</v>
      </c>
      <c r="AK44" s="561">
        <v>214</v>
      </c>
      <c r="AL44" s="562">
        <v>190</v>
      </c>
      <c r="AM44" s="562">
        <v>294</v>
      </c>
      <c r="AN44" s="562">
        <v>308</v>
      </c>
      <c r="AO44" s="562">
        <v>242</v>
      </c>
      <c r="AP44" s="562">
        <v>177</v>
      </c>
      <c r="AQ44" s="566">
        <v>91</v>
      </c>
      <c r="AR44" s="566">
        <v>190</v>
      </c>
      <c r="AS44" s="565">
        <v>185</v>
      </c>
      <c r="AT44" s="548">
        <f t="shared" si="2"/>
        <v>1891</v>
      </c>
      <c r="AU44" s="567">
        <v>153</v>
      </c>
      <c r="AV44" s="566">
        <v>76</v>
      </c>
      <c r="AW44" s="566">
        <v>151</v>
      </c>
      <c r="AX44" s="566">
        <v>160</v>
      </c>
      <c r="AY44" s="565">
        <v>164</v>
      </c>
      <c r="AZ44" s="549">
        <f t="shared" si="3"/>
        <v>704</v>
      </c>
      <c r="BA44" s="550">
        <f t="shared" si="4"/>
        <v>8196</v>
      </c>
    </row>
    <row r="45" spans="2:53" ht="29.25" hidden="1" customHeight="1">
      <c r="B45" s="285">
        <v>38</v>
      </c>
      <c r="C45" s="448" t="s">
        <v>259</v>
      </c>
      <c r="D45" s="286">
        <v>256</v>
      </c>
      <c r="E45" s="287">
        <v>231</v>
      </c>
      <c r="F45" s="288">
        <f t="shared" si="5"/>
        <v>0.90234375</v>
      </c>
      <c r="G45" s="561">
        <v>305</v>
      </c>
      <c r="H45" s="562">
        <v>289</v>
      </c>
      <c r="I45" s="563">
        <v>266</v>
      </c>
      <c r="J45" s="564">
        <v>326</v>
      </c>
      <c r="K45" s="562">
        <v>162</v>
      </c>
      <c r="L45" s="561">
        <v>363</v>
      </c>
      <c r="M45" s="562">
        <v>317</v>
      </c>
      <c r="N45" s="562">
        <v>124</v>
      </c>
      <c r="O45" s="562">
        <v>78</v>
      </c>
      <c r="P45" s="562">
        <v>228</v>
      </c>
      <c r="Q45" s="562">
        <v>145</v>
      </c>
      <c r="R45" s="562">
        <v>262</v>
      </c>
      <c r="S45" s="562">
        <v>524</v>
      </c>
      <c r="T45" s="562">
        <v>527</v>
      </c>
      <c r="U45" s="562">
        <v>397</v>
      </c>
      <c r="V45" s="565">
        <v>376</v>
      </c>
      <c r="W45" s="548">
        <f t="shared" si="0"/>
        <v>4689</v>
      </c>
      <c r="X45" s="561">
        <v>520</v>
      </c>
      <c r="Y45" s="561">
        <v>471</v>
      </c>
      <c r="Z45" s="561">
        <v>444</v>
      </c>
      <c r="AA45" s="561">
        <v>568</v>
      </c>
      <c r="AB45" s="562">
        <v>412</v>
      </c>
      <c r="AC45" s="562">
        <v>415</v>
      </c>
      <c r="AD45" s="562">
        <v>432</v>
      </c>
      <c r="AE45" s="562">
        <v>491</v>
      </c>
      <c r="AF45" s="562">
        <v>440</v>
      </c>
      <c r="AG45" s="562">
        <v>209</v>
      </c>
      <c r="AH45" s="566">
        <v>241</v>
      </c>
      <c r="AI45" s="565">
        <v>314</v>
      </c>
      <c r="AJ45" s="548">
        <f t="shared" si="1"/>
        <v>4957</v>
      </c>
      <c r="AK45" s="561">
        <v>370</v>
      </c>
      <c r="AL45" s="562">
        <v>338</v>
      </c>
      <c r="AM45" s="562">
        <v>458</v>
      </c>
      <c r="AN45" s="562">
        <v>487</v>
      </c>
      <c r="AO45" s="562">
        <v>541</v>
      </c>
      <c r="AP45" s="562">
        <v>257</v>
      </c>
      <c r="AQ45" s="566">
        <v>223</v>
      </c>
      <c r="AR45" s="566">
        <v>383</v>
      </c>
      <c r="AS45" s="565">
        <v>324</v>
      </c>
      <c r="AT45" s="548">
        <f t="shared" si="2"/>
        <v>3381</v>
      </c>
      <c r="AU45" s="567">
        <v>433</v>
      </c>
      <c r="AV45" s="566">
        <v>433</v>
      </c>
      <c r="AW45" s="566">
        <v>600</v>
      </c>
      <c r="AX45" s="566">
        <v>294</v>
      </c>
      <c r="AY45" s="565">
        <v>319</v>
      </c>
      <c r="AZ45" s="549">
        <f t="shared" si="3"/>
        <v>2079</v>
      </c>
      <c r="BA45" s="550">
        <f t="shared" si="4"/>
        <v>15106</v>
      </c>
    </row>
    <row r="46" spans="2:53" ht="29.25" hidden="1" customHeight="1">
      <c r="B46" s="285">
        <v>39</v>
      </c>
      <c r="C46" s="448" t="s">
        <v>260</v>
      </c>
      <c r="D46" s="286">
        <v>392</v>
      </c>
      <c r="E46" s="287">
        <v>305</v>
      </c>
      <c r="F46" s="288">
        <f t="shared" si="5"/>
        <v>0.77806122448979587</v>
      </c>
      <c r="G46" s="561">
        <v>468</v>
      </c>
      <c r="H46" s="562">
        <v>460</v>
      </c>
      <c r="I46" s="563">
        <v>447</v>
      </c>
      <c r="J46" s="564">
        <v>444</v>
      </c>
      <c r="K46" s="562">
        <v>257</v>
      </c>
      <c r="L46" s="561">
        <v>449</v>
      </c>
      <c r="M46" s="562">
        <v>385</v>
      </c>
      <c r="N46" s="562">
        <v>109</v>
      </c>
      <c r="O46" s="562">
        <v>83</v>
      </c>
      <c r="P46" s="562">
        <v>255</v>
      </c>
      <c r="Q46" s="562">
        <v>174</v>
      </c>
      <c r="R46" s="562">
        <v>264</v>
      </c>
      <c r="S46" s="562">
        <v>547</v>
      </c>
      <c r="T46" s="562">
        <v>535</v>
      </c>
      <c r="U46" s="562">
        <v>538</v>
      </c>
      <c r="V46" s="565">
        <v>441</v>
      </c>
      <c r="W46" s="548">
        <f t="shared" si="0"/>
        <v>5856</v>
      </c>
      <c r="X46" s="561">
        <v>727</v>
      </c>
      <c r="Y46" s="561">
        <v>596</v>
      </c>
      <c r="Z46" s="561">
        <v>519</v>
      </c>
      <c r="AA46" s="561">
        <v>665</v>
      </c>
      <c r="AB46" s="562">
        <v>541</v>
      </c>
      <c r="AC46" s="562">
        <v>503</v>
      </c>
      <c r="AD46" s="562">
        <v>503</v>
      </c>
      <c r="AE46" s="562">
        <v>661</v>
      </c>
      <c r="AF46" s="562">
        <v>502</v>
      </c>
      <c r="AG46" s="562">
        <v>231</v>
      </c>
      <c r="AH46" s="566">
        <v>280</v>
      </c>
      <c r="AI46" s="565">
        <v>391</v>
      </c>
      <c r="AJ46" s="548">
        <f t="shared" si="1"/>
        <v>6119</v>
      </c>
      <c r="AK46" s="561">
        <v>396</v>
      </c>
      <c r="AL46" s="562">
        <v>376</v>
      </c>
      <c r="AM46" s="562">
        <v>530</v>
      </c>
      <c r="AN46" s="562">
        <v>677</v>
      </c>
      <c r="AO46" s="562">
        <v>615</v>
      </c>
      <c r="AP46" s="562">
        <v>345</v>
      </c>
      <c r="AQ46" s="566">
        <v>326</v>
      </c>
      <c r="AR46" s="566">
        <v>420</v>
      </c>
      <c r="AS46" s="565">
        <v>386</v>
      </c>
      <c r="AT46" s="548">
        <f t="shared" si="2"/>
        <v>4071</v>
      </c>
      <c r="AU46" s="567">
        <v>387</v>
      </c>
      <c r="AV46" s="566">
        <v>248</v>
      </c>
      <c r="AW46" s="566">
        <v>243</v>
      </c>
      <c r="AX46" s="566">
        <v>375</v>
      </c>
      <c r="AY46" s="565">
        <v>359</v>
      </c>
      <c r="AZ46" s="549">
        <f t="shared" si="3"/>
        <v>1612</v>
      </c>
      <c r="BA46" s="550">
        <f t="shared" si="4"/>
        <v>17658</v>
      </c>
    </row>
    <row r="47" spans="2:53" ht="29.25" hidden="1" customHeight="1">
      <c r="B47" s="285">
        <v>40</v>
      </c>
      <c r="C47" s="448" t="s">
        <v>261</v>
      </c>
      <c r="D47" s="286">
        <v>802</v>
      </c>
      <c r="E47" s="287">
        <v>798</v>
      </c>
      <c r="F47" s="288">
        <f t="shared" si="5"/>
        <v>0.99501246882793015</v>
      </c>
      <c r="G47" s="561">
        <v>1266</v>
      </c>
      <c r="H47" s="562">
        <v>1130</v>
      </c>
      <c r="I47" s="563">
        <v>1044.3</v>
      </c>
      <c r="J47" s="564">
        <v>1304</v>
      </c>
      <c r="K47" s="562">
        <v>692</v>
      </c>
      <c r="L47" s="561">
        <v>1312</v>
      </c>
      <c r="M47" s="562">
        <v>1039</v>
      </c>
      <c r="N47" s="562">
        <v>378</v>
      </c>
      <c r="O47" s="562">
        <v>288</v>
      </c>
      <c r="P47" s="562">
        <v>745</v>
      </c>
      <c r="Q47" s="562">
        <v>451</v>
      </c>
      <c r="R47" s="562">
        <v>875</v>
      </c>
      <c r="S47" s="562">
        <v>1653</v>
      </c>
      <c r="T47" s="562">
        <v>1536</v>
      </c>
      <c r="U47" s="562">
        <v>2107</v>
      </c>
      <c r="V47" s="565">
        <v>1269</v>
      </c>
      <c r="W47" s="548">
        <f t="shared" si="0"/>
        <v>17089.3</v>
      </c>
      <c r="X47" s="561">
        <v>1948</v>
      </c>
      <c r="Y47" s="561">
        <v>1590</v>
      </c>
      <c r="Z47" s="561">
        <v>1489</v>
      </c>
      <c r="AA47" s="561">
        <v>1966</v>
      </c>
      <c r="AB47" s="562">
        <v>1101</v>
      </c>
      <c r="AC47" s="562">
        <v>1435</v>
      </c>
      <c r="AD47" s="562">
        <v>1414</v>
      </c>
      <c r="AE47" s="562">
        <v>1706</v>
      </c>
      <c r="AF47" s="562">
        <v>1485</v>
      </c>
      <c r="AG47" s="562">
        <v>996</v>
      </c>
      <c r="AH47" s="566">
        <v>786</v>
      </c>
      <c r="AI47" s="565">
        <v>828</v>
      </c>
      <c r="AJ47" s="548">
        <f t="shared" si="1"/>
        <v>16744</v>
      </c>
      <c r="AK47" s="561">
        <v>1158</v>
      </c>
      <c r="AL47" s="562">
        <v>956</v>
      </c>
      <c r="AM47" s="562">
        <v>1471</v>
      </c>
      <c r="AN47" s="562">
        <v>1720</v>
      </c>
      <c r="AO47" s="562">
        <v>1698</v>
      </c>
      <c r="AP47" s="562">
        <v>1076</v>
      </c>
      <c r="AQ47" s="566">
        <v>654</v>
      </c>
      <c r="AR47" s="566">
        <v>1270</v>
      </c>
      <c r="AS47" s="565">
        <v>1086</v>
      </c>
      <c r="AT47" s="548">
        <f t="shared" si="2"/>
        <v>11089</v>
      </c>
      <c r="AU47" s="567">
        <v>844</v>
      </c>
      <c r="AV47" s="566">
        <v>544</v>
      </c>
      <c r="AW47" s="566">
        <v>657</v>
      </c>
      <c r="AX47" s="566">
        <v>930</v>
      </c>
      <c r="AY47" s="565">
        <v>842</v>
      </c>
      <c r="AZ47" s="549">
        <f t="shared" si="3"/>
        <v>3817</v>
      </c>
      <c r="BA47" s="550">
        <f t="shared" si="4"/>
        <v>48739.3</v>
      </c>
    </row>
    <row r="48" spans="2:53" ht="29.25" hidden="1" customHeight="1">
      <c r="B48" s="285">
        <v>41</v>
      </c>
      <c r="C48" s="448" t="s">
        <v>262</v>
      </c>
      <c r="D48" s="286">
        <v>185</v>
      </c>
      <c r="E48" s="287">
        <v>173</v>
      </c>
      <c r="F48" s="288">
        <f t="shared" si="5"/>
        <v>0.93513513513513513</v>
      </c>
      <c r="G48" s="561">
        <v>246</v>
      </c>
      <c r="H48" s="562">
        <v>244</v>
      </c>
      <c r="I48" s="563">
        <v>210</v>
      </c>
      <c r="J48" s="564">
        <v>210</v>
      </c>
      <c r="K48" s="562">
        <v>84</v>
      </c>
      <c r="L48" s="561">
        <v>264</v>
      </c>
      <c r="M48" s="562">
        <v>215</v>
      </c>
      <c r="N48" s="562">
        <v>82</v>
      </c>
      <c r="O48" s="562">
        <v>55</v>
      </c>
      <c r="P48" s="562">
        <v>167</v>
      </c>
      <c r="Q48" s="562">
        <v>102</v>
      </c>
      <c r="R48" s="562">
        <v>210</v>
      </c>
      <c r="S48" s="562">
        <v>339</v>
      </c>
      <c r="T48" s="562">
        <v>315</v>
      </c>
      <c r="U48" s="562">
        <v>290</v>
      </c>
      <c r="V48" s="565">
        <v>284</v>
      </c>
      <c r="W48" s="548">
        <f t="shared" si="0"/>
        <v>3317</v>
      </c>
      <c r="X48" s="561">
        <v>429</v>
      </c>
      <c r="Y48" s="561">
        <v>345</v>
      </c>
      <c r="Z48" s="561">
        <v>328</v>
      </c>
      <c r="AA48" s="561">
        <v>417</v>
      </c>
      <c r="AB48" s="562">
        <v>333</v>
      </c>
      <c r="AC48" s="562">
        <v>306</v>
      </c>
      <c r="AD48" s="562">
        <v>318</v>
      </c>
      <c r="AE48" s="562">
        <v>384</v>
      </c>
      <c r="AF48" s="562">
        <v>378</v>
      </c>
      <c r="AG48" s="562">
        <v>212</v>
      </c>
      <c r="AH48" s="566">
        <v>154</v>
      </c>
      <c r="AI48" s="565">
        <v>285</v>
      </c>
      <c r="AJ48" s="548">
        <f t="shared" si="1"/>
        <v>3889</v>
      </c>
      <c r="AK48" s="561">
        <v>232</v>
      </c>
      <c r="AL48" s="562">
        <v>221</v>
      </c>
      <c r="AM48" s="562">
        <v>324</v>
      </c>
      <c r="AN48" s="562">
        <v>357</v>
      </c>
      <c r="AO48" s="562">
        <v>351</v>
      </c>
      <c r="AP48" s="562">
        <v>254</v>
      </c>
      <c r="AQ48" s="566">
        <v>210</v>
      </c>
      <c r="AR48" s="566">
        <v>274</v>
      </c>
      <c r="AS48" s="565">
        <v>238</v>
      </c>
      <c r="AT48" s="548">
        <f t="shared" si="2"/>
        <v>2461</v>
      </c>
      <c r="AU48" s="567">
        <v>188</v>
      </c>
      <c r="AV48" s="566">
        <v>104</v>
      </c>
      <c r="AW48" s="566">
        <v>189</v>
      </c>
      <c r="AX48" s="566">
        <v>172</v>
      </c>
      <c r="AY48" s="565">
        <v>182</v>
      </c>
      <c r="AZ48" s="549">
        <f t="shared" si="3"/>
        <v>835</v>
      </c>
      <c r="BA48" s="550">
        <f t="shared" si="4"/>
        <v>10502</v>
      </c>
    </row>
    <row r="49" spans="2:54" ht="29.25" hidden="1" customHeight="1">
      <c r="B49" s="285">
        <v>42</v>
      </c>
      <c r="C49" s="448" t="s">
        <v>263</v>
      </c>
      <c r="D49" s="286">
        <v>336</v>
      </c>
      <c r="E49" s="287">
        <v>336</v>
      </c>
      <c r="F49" s="288">
        <f t="shared" si="5"/>
        <v>1</v>
      </c>
      <c r="G49" s="561">
        <v>534</v>
      </c>
      <c r="H49" s="562">
        <v>546</v>
      </c>
      <c r="I49" s="563">
        <v>500</v>
      </c>
      <c r="J49" s="564">
        <v>528</v>
      </c>
      <c r="K49" s="562">
        <v>277</v>
      </c>
      <c r="L49" s="561">
        <v>520</v>
      </c>
      <c r="M49" s="562">
        <v>430</v>
      </c>
      <c r="N49" s="562">
        <v>130</v>
      </c>
      <c r="O49" s="562">
        <v>88</v>
      </c>
      <c r="P49" s="562">
        <v>326</v>
      </c>
      <c r="Q49" s="562">
        <v>224</v>
      </c>
      <c r="R49" s="562">
        <v>470</v>
      </c>
      <c r="S49" s="562">
        <v>921</v>
      </c>
      <c r="T49" s="562">
        <v>918</v>
      </c>
      <c r="U49" s="562">
        <v>631</v>
      </c>
      <c r="V49" s="565">
        <v>608</v>
      </c>
      <c r="W49" s="548">
        <f t="shared" si="0"/>
        <v>7651</v>
      </c>
      <c r="X49" s="561">
        <v>873</v>
      </c>
      <c r="Y49" s="561">
        <v>804</v>
      </c>
      <c r="Z49" s="561">
        <v>586</v>
      </c>
      <c r="AA49" s="561">
        <v>839</v>
      </c>
      <c r="AB49" s="562">
        <v>801</v>
      </c>
      <c r="AC49" s="562">
        <v>606</v>
      </c>
      <c r="AD49" s="562">
        <v>624</v>
      </c>
      <c r="AE49" s="562">
        <v>858</v>
      </c>
      <c r="AF49" s="562">
        <v>678</v>
      </c>
      <c r="AG49" s="562">
        <v>374</v>
      </c>
      <c r="AH49" s="566">
        <v>378</v>
      </c>
      <c r="AI49" s="565">
        <v>570</v>
      </c>
      <c r="AJ49" s="548">
        <f t="shared" si="1"/>
        <v>7991</v>
      </c>
      <c r="AK49" s="561">
        <v>551</v>
      </c>
      <c r="AL49" s="562">
        <v>530</v>
      </c>
      <c r="AM49" s="562">
        <v>664</v>
      </c>
      <c r="AN49" s="562">
        <v>873</v>
      </c>
      <c r="AO49" s="562">
        <v>843</v>
      </c>
      <c r="AP49" s="562">
        <v>482</v>
      </c>
      <c r="AQ49" s="566">
        <v>504</v>
      </c>
      <c r="AR49" s="566">
        <v>522</v>
      </c>
      <c r="AS49" s="565">
        <v>514</v>
      </c>
      <c r="AT49" s="548">
        <f t="shared" si="2"/>
        <v>5483</v>
      </c>
      <c r="AU49" s="567">
        <v>374</v>
      </c>
      <c r="AV49" s="566">
        <v>236</v>
      </c>
      <c r="AW49" s="566">
        <v>573</v>
      </c>
      <c r="AX49" s="566">
        <v>436</v>
      </c>
      <c r="AY49" s="565">
        <v>442</v>
      </c>
      <c r="AZ49" s="549">
        <f t="shared" si="3"/>
        <v>2061</v>
      </c>
      <c r="BA49" s="550">
        <f t="shared" si="4"/>
        <v>23186</v>
      </c>
    </row>
    <row r="50" spans="2:54" ht="29.25" hidden="1" customHeight="1">
      <c r="B50" s="285">
        <v>43</v>
      </c>
      <c r="C50" s="448" t="s">
        <v>264</v>
      </c>
      <c r="D50" s="286">
        <v>299</v>
      </c>
      <c r="E50" s="287">
        <v>299</v>
      </c>
      <c r="F50" s="288">
        <f t="shared" si="5"/>
        <v>1</v>
      </c>
      <c r="G50" s="561">
        <v>514</v>
      </c>
      <c r="H50" s="562">
        <v>474</v>
      </c>
      <c r="I50" s="563">
        <v>440</v>
      </c>
      <c r="J50" s="564">
        <v>546</v>
      </c>
      <c r="K50" s="562">
        <v>358</v>
      </c>
      <c r="L50" s="561">
        <v>532</v>
      </c>
      <c r="M50" s="562">
        <v>458</v>
      </c>
      <c r="N50" s="562">
        <v>200</v>
      </c>
      <c r="O50" s="562">
        <v>140</v>
      </c>
      <c r="P50" s="562">
        <v>285</v>
      </c>
      <c r="Q50" s="562">
        <v>232</v>
      </c>
      <c r="R50" s="562">
        <v>320</v>
      </c>
      <c r="S50" s="562">
        <v>843</v>
      </c>
      <c r="T50" s="562">
        <v>810</v>
      </c>
      <c r="U50" s="562">
        <v>572</v>
      </c>
      <c r="V50" s="565">
        <v>516</v>
      </c>
      <c r="W50" s="548">
        <f t="shared" si="0"/>
        <v>7240</v>
      </c>
      <c r="X50" s="561">
        <v>816</v>
      </c>
      <c r="Y50" s="561">
        <v>657</v>
      </c>
      <c r="Z50" s="561">
        <v>588</v>
      </c>
      <c r="AA50" s="561">
        <v>733</v>
      </c>
      <c r="AB50" s="562">
        <v>678</v>
      </c>
      <c r="AC50" s="562">
        <v>566</v>
      </c>
      <c r="AD50" s="562">
        <v>560</v>
      </c>
      <c r="AE50" s="562">
        <v>807</v>
      </c>
      <c r="AF50" s="562">
        <v>708</v>
      </c>
      <c r="AG50" s="562">
        <v>428</v>
      </c>
      <c r="AH50" s="566">
        <v>332</v>
      </c>
      <c r="AI50" s="565">
        <v>522</v>
      </c>
      <c r="AJ50" s="548">
        <f t="shared" si="1"/>
        <v>7395</v>
      </c>
      <c r="AK50" s="561">
        <v>443</v>
      </c>
      <c r="AL50" s="562">
        <v>437</v>
      </c>
      <c r="AM50" s="562">
        <v>578</v>
      </c>
      <c r="AN50" s="562">
        <v>735</v>
      </c>
      <c r="AO50" s="562">
        <v>735</v>
      </c>
      <c r="AP50" s="562">
        <v>392</v>
      </c>
      <c r="AQ50" s="566">
        <v>414</v>
      </c>
      <c r="AR50" s="566">
        <v>510</v>
      </c>
      <c r="AS50" s="565">
        <v>460</v>
      </c>
      <c r="AT50" s="548">
        <f t="shared" si="2"/>
        <v>4704</v>
      </c>
      <c r="AU50" s="567">
        <v>388</v>
      </c>
      <c r="AV50" s="566">
        <v>183</v>
      </c>
      <c r="AW50" s="566">
        <v>291</v>
      </c>
      <c r="AX50" s="566">
        <v>512</v>
      </c>
      <c r="AY50" s="565">
        <v>388</v>
      </c>
      <c r="AZ50" s="549">
        <f t="shared" si="3"/>
        <v>1762</v>
      </c>
      <c r="BA50" s="550">
        <f t="shared" si="4"/>
        <v>21101</v>
      </c>
    </row>
    <row r="51" spans="2:54" ht="29.25" hidden="1" customHeight="1">
      <c r="B51" s="285">
        <v>44</v>
      </c>
      <c r="C51" s="448" t="s">
        <v>265</v>
      </c>
      <c r="D51" s="286">
        <v>478</v>
      </c>
      <c r="E51" s="287">
        <v>437</v>
      </c>
      <c r="F51" s="288">
        <f t="shared" si="5"/>
        <v>0.91422594142259417</v>
      </c>
      <c r="G51" s="561">
        <v>750</v>
      </c>
      <c r="H51" s="562">
        <v>650</v>
      </c>
      <c r="I51" s="563">
        <v>662</v>
      </c>
      <c r="J51" s="564">
        <v>680</v>
      </c>
      <c r="K51" s="562">
        <v>327</v>
      </c>
      <c r="L51" s="561">
        <v>726</v>
      </c>
      <c r="M51" s="562">
        <v>587</v>
      </c>
      <c r="N51" s="562">
        <v>186</v>
      </c>
      <c r="O51" s="562">
        <v>105</v>
      </c>
      <c r="P51" s="562">
        <v>427</v>
      </c>
      <c r="Q51" s="562">
        <v>244</v>
      </c>
      <c r="R51" s="562">
        <v>648</v>
      </c>
      <c r="S51" s="562">
        <v>1164</v>
      </c>
      <c r="T51" s="562">
        <v>1128</v>
      </c>
      <c r="U51" s="562">
        <v>792</v>
      </c>
      <c r="V51" s="565">
        <v>764</v>
      </c>
      <c r="W51" s="548">
        <f t="shared" si="0"/>
        <v>9840</v>
      </c>
      <c r="X51" s="561">
        <v>1146</v>
      </c>
      <c r="Y51" s="561">
        <v>981</v>
      </c>
      <c r="Z51" s="561">
        <v>864</v>
      </c>
      <c r="AA51" s="561">
        <v>1103</v>
      </c>
      <c r="AB51" s="562">
        <v>912</v>
      </c>
      <c r="AC51" s="562">
        <v>832</v>
      </c>
      <c r="AD51" s="562">
        <v>826</v>
      </c>
      <c r="AE51" s="562">
        <v>1062</v>
      </c>
      <c r="AF51" s="562">
        <v>858</v>
      </c>
      <c r="AG51" s="562">
        <v>466</v>
      </c>
      <c r="AH51" s="566">
        <v>512</v>
      </c>
      <c r="AI51" s="565">
        <v>783</v>
      </c>
      <c r="AJ51" s="548">
        <f t="shared" si="1"/>
        <v>10345</v>
      </c>
      <c r="AK51" s="561">
        <v>696</v>
      </c>
      <c r="AL51" s="562">
        <v>669</v>
      </c>
      <c r="AM51" s="562">
        <v>850</v>
      </c>
      <c r="AN51" s="562">
        <v>1095</v>
      </c>
      <c r="AO51" s="562">
        <v>1044</v>
      </c>
      <c r="AP51" s="562">
        <v>662</v>
      </c>
      <c r="AQ51" s="566">
        <v>612</v>
      </c>
      <c r="AR51" s="566">
        <v>678</v>
      </c>
      <c r="AS51" s="565">
        <v>648</v>
      </c>
      <c r="AT51" s="548">
        <f t="shared" si="2"/>
        <v>6954</v>
      </c>
      <c r="AU51" s="567">
        <v>630</v>
      </c>
      <c r="AV51" s="566">
        <v>267</v>
      </c>
      <c r="AW51" s="566">
        <v>831</v>
      </c>
      <c r="AX51" s="566">
        <v>666</v>
      </c>
      <c r="AY51" s="565">
        <v>614</v>
      </c>
      <c r="AZ51" s="549">
        <f t="shared" si="3"/>
        <v>3008</v>
      </c>
      <c r="BA51" s="550">
        <f t="shared" si="4"/>
        <v>30147</v>
      </c>
    </row>
    <row r="52" spans="2:54" ht="29.25" hidden="1" customHeight="1">
      <c r="B52" s="285">
        <v>45</v>
      </c>
      <c r="C52" s="448" t="s">
        <v>266</v>
      </c>
      <c r="D52" s="286">
        <v>235</v>
      </c>
      <c r="E52" s="287">
        <v>190</v>
      </c>
      <c r="F52" s="288">
        <f t="shared" si="5"/>
        <v>0.80851063829787229</v>
      </c>
      <c r="G52" s="561">
        <v>260</v>
      </c>
      <c r="H52" s="562">
        <v>232</v>
      </c>
      <c r="I52" s="563">
        <v>210</v>
      </c>
      <c r="J52" s="564">
        <v>272</v>
      </c>
      <c r="K52" s="562">
        <v>105</v>
      </c>
      <c r="L52" s="561">
        <v>276</v>
      </c>
      <c r="M52" s="562">
        <v>207</v>
      </c>
      <c r="N52" s="562">
        <v>94</v>
      </c>
      <c r="O52" s="562">
        <v>44</v>
      </c>
      <c r="P52" s="562">
        <v>186</v>
      </c>
      <c r="Q52" s="562">
        <v>104</v>
      </c>
      <c r="R52" s="562">
        <v>204</v>
      </c>
      <c r="S52" s="562">
        <v>480</v>
      </c>
      <c r="T52" s="562">
        <v>429</v>
      </c>
      <c r="U52" s="562">
        <v>330</v>
      </c>
      <c r="V52" s="565">
        <v>306</v>
      </c>
      <c r="W52" s="548">
        <f t="shared" si="0"/>
        <v>3739</v>
      </c>
      <c r="X52" s="561">
        <v>390</v>
      </c>
      <c r="Y52" s="561">
        <v>303</v>
      </c>
      <c r="Z52" s="561">
        <v>366</v>
      </c>
      <c r="AA52" s="561">
        <v>464</v>
      </c>
      <c r="AB52" s="562">
        <v>435</v>
      </c>
      <c r="AC52" s="562">
        <v>316</v>
      </c>
      <c r="AD52" s="562">
        <v>310</v>
      </c>
      <c r="AE52" s="562">
        <v>435</v>
      </c>
      <c r="AF52" s="562">
        <v>348</v>
      </c>
      <c r="AG52" s="562">
        <v>206</v>
      </c>
      <c r="AH52" s="566">
        <v>142</v>
      </c>
      <c r="AI52" s="565">
        <v>279</v>
      </c>
      <c r="AJ52" s="548">
        <f t="shared" si="1"/>
        <v>3994</v>
      </c>
      <c r="AK52" s="561">
        <v>303</v>
      </c>
      <c r="AL52" s="562">
        <v>285</v>
      </c>
      <c r="AM52" s="562">
        <v>366</v>
      </c>
      <c r="AN52" s="562">
        <v>456</v>
      </c>
      <c r="AO52" s="562">
        <v>378</v>
      </c>
      <c r="AP52" s="562">
        <v>250</v>
      </c>
      <c r="AQ52" s="566">
        <v>129</v>
      </c>
      <c r="AR52" s="566">
        <v>274</v>
      </c>
      <c r="AS52" s="565">
        <v>234</v>
      </c>
      <c r="AT52" s="548">
        <f t="shared" si="2"/>
        <v>2675</v>
      </c>
      <c r="AU52" s="567">
        <v>228</v>
      </c>
      <c r="AV52" s="566">
        <v>105</v>
      </c>
      <c r="AW52" s="566">
        <v>216</v>
      </c>
      <c r="AX52" s="566">
        <v>190</v>
      </c>
      <c r="AY52" s="565">
        <v>188</v>
      </c>
      <c r="AZ52" s="549">
        <f t="shared" si="3"/>
        <v>927</v>
      </c>
      <c r="BA52" s="550">
        <f t="shared" si="4"/>
        <v>11335</v>
      </c>
    </row>
    <row r="53" spans="2:54" ht="29.25" hidden="1" customHeight="1">
      <c r="B53" s="285">
        <v>46</v>
      </c>
      <c r="C53" s="448" t="s">
        <v>267</v>
      </c>
      <c r="D53" s="286">
        <v>485</v>
      </c>
      <c r="E53" s="287">
        <v>388</v>
      </c>
      <c r="F53" s="288">
        <f t="shared" si="5"/>
        <v>0.8</v>
      </c>
      <c r="G53" s="561">
        <v>658</v>
      </c>
      <c r="H53" s="562">
        <v>606</v>
      </c>
      <c r="I53" s="563">
        <v>576</v>
      </c>
      <c r="J53" s="564">
        <v>526</v>
      </c>
      <c r="K53" s="562">
        <v>298</v>
      </c>
      <c r="L53" s="561">
        <v>632</v>
      </c>
      <c r="M53" s="562">
        <v>534</v>
      </c>
      <c r="N53" s="562">
        <v>130</v>
      </c>
      <c r="O53" s="562">
        <v>97</v>
      </c>
      <c r="P53" s="562">
        <v>378</v>
      </c>
      <c r="Q53" s="562">
        <v>234</v>
      </c>
      <c r="R53" s="562">
        <v>450</v>
      </c>
      <c r="S53" s="562">
        <v>1092</v>
      </c>
      <c r="T53" s="562">
        <v>1080</v>
      </c>
      <c r="U53" s="562">
        <v>730</v>
      </c>
      <c r="V53" s="565">
        <v>656</v>
      </c>
      <c r="W53" s="548">
        <f t="shared" si="0"/>
        <v>8677</v>
      </c>
      <c r="X53" s="561">
        <v>1035</v>
      </c>
      <c r="Y53" s="561">
        <v>912</v>
      </c>
      <c r="Z53" s="561">
        <v>764</v>
      </c>
      <c r="AA53" s="561">
        <v>973</v>
      </c>
      <c r="AB53" s="562">
        <v>816</v>
      </c>
      <c r="AC53" s="562">
        <v>734</v>
      </c>
      <c r="AD53" s="562">
        <v>724</v>
      </c>
      <c r="AE53" s="562">
        <v>1050</v>
      </c>
      <c r="AF53" s="562">
        <v>807</v>
      </c>
      <c r="AG53" s="562">
        <v>472</v>
      </c>
      <c r="AH53" s="566">
        <v>400</v>
      </c>
      <c r="AI53" s="565">
        <v>663</v>
      </c>
      <c r="AJ53" s="548">
        <f t="shared" si="1"/>
        <v>9350</v>
      </c>
      <c r="AK53" s="561">
        <v>684</v>
      </c>
      <c r="AL53" s="562">
        <v>654</v>
      </c>
      <c r="AM53" s="562">
        <v>752</v>
      </c>
      <c r="AN53" s="562">
        <v>975</v>
      </c>
      <c r="AO53" s="562">
        <v>960</v>
      </c>
      <c r="AP53" s="562">
        <v>574</v>
      </c>
      <c r="AQ53" s="566">
        <v>510</v>
      </c>
      <c r="AR53" s="566">
        <v>626</v>
      </c>
      <c r="AS53" s="565">
        <v>582</v>
      </c>
      <c r="AT53" s="548">
        <f t="shared" si="2"/>
        <v>6317</v>
      </c>
      <c r="AU53" s="567">
        <v>516</v>
      </c>
      <c r="AV53" s="566">
        <v>359</v>
      </c>
      <c r="AW53" s="566">
        <v>414</v>
      </c>
      <c r="AX53" s="566">
        <v>626</v>
      </c>
      <c r="AY53" s="565">
        <v>484</v>
      </c>
      <c r="AZ53" s="549">
        <f t="shared" si="3"/>
        <v>2399</v>
      </c>
      <c r="BA53" s="550">
        <f t="shared" si="4"/>
        <v>26743</v>
      </c>
    </row>
    <row r="54" spans="2:54" ht="29.25" hidden="1" customHeight="1" thickBot="1">
      <c r="B54" s="293">
        <v>47</v>
      </c>
      <c r="C54" s="449" t="s">
        <v>268</v>
      </c>
      <c r="D54" s="294">
        <v>239</v>
      </c>
      <c r="E54" s="295">
        <v>239</v>
      </c>
      <c r="F54" s="288">
        <f t="shared" si="5"/>
        <v>1</v>
      </c>
      <c r="G54" s="568">
        <v>360</v>
      </c>
      <c r="H54" s="569">
        <v>342</v>
      </c>
      <c r="I54" s="570">
        <v>306</v>
      </c>
      <c r="J54" s="571">
        <v>418</v>
      </c>
      <c r="K54" s="569">
        <v>191</v>
      </c>
      <c r="L54" s="568">
        <v>372</v>
      </c>
      <c r="M54" s="569">
        <v>235</v>
      </c>
      <c r="N54" s="569">
        <v>158</v>
      </c>
      <c r="O54" s="569">
        <v>122</v>
      </c>
      <c r="P54" s="569">
        <v>225</v>
      </c>
      <c r="Q54" s="569">
        <v>236</v>
      </c>
      <c r="R54" s="569">
        <v>280</v>
      </c>
      <c r="S54" s="569">
        <v>525</v>
      </c>
      <c r="T54" s="569">
        <v>519</v>
      </c>
      <c r="U54" s="569">
        <v>426</v>
      </c>
      <c r="V54" s="572">
        <v>404</v>
      </c>
      <c r="W54" s="551">
        <f t="shared" si="0"/>
        <v>5119</v>
      </c>
      <c r="X54" s="568">
        <v>528</v>
      </c>
      <c r="Y54" s="568">
        <v>537</v>
      </c>
      <c r="Z54" s="568">
        <v>424</v>
      </c>
      <c r="AA54" s="568">
        <v>583</v>
      </c>
      <c r="AB54" s="569">
        <v>405</v>
      </c>
      <c r="AC54" s="569">
        <v>424</v>
      </c>
      <c r="AD54" s="569">
        <v>444</v>
      </c>
      <c r="AE54" s="569">
        <v>606</v>
      </c>
      <c r="AF54" s="569">
        <v>522</v>
      </c>
      <c r="AG54" s="569">
        <v>344</v>
      </c>
      <c r="AH54" s="573">
        <v>320</v>
      </c>
      <c r="AI54" s="572">
        <v>468</v>
      </c>
      <c r="AJ54" s="551">
        <f t="shared" si="1"/>
        <v>5605</v>
      </c>
      <c r="AK54" s="568">
        <v>358</v>
      </c>
      <c r="AL54" s="569">
        <v>329</v>
      </c>
      <c r="AM54" s="569">
        <v>442</v>
      </c>
      <c r="AN54" s="569">
        <v>555</v>
      </c>
      <c r="AO54" s="569">
        <v>582</v>
      </c>
      <c r="AP54" s="569">
        <v>376</v>
      </c>
      <c r="AQ54" s="573">
        <v>270</v>
      </c>
      <c r="AR54" s="573">
        <v>352</v>
      </c>
      <c r="AS54" s="572">
        <v>298</v>
      </c>
      <c r="AT54" s="551">
        <f t="shared" si="2"/>
        <v>3562</v>
      </c>
      <c r="AU54" s="574">
        <v>210</v>
      </c>
      <c r="AV54" s="573">
        <v>174</v>
      </c>
      <c r="AW54" s="573">
        <v>378</v>
      </c>
      <c r="AX54" s="573">
        <v>350</v>
      </c>
      <c r="AY54" s="572">
        <v>296</v>
      </c>
      <c r="AZ54" s="552">
        <f t="shared" si="3"/>
        <v>1408</v>
      </c>
      <c r="BA54" s="553">
        <f t="shared" si="4"/>
        <v>15694</v>
      </c>
    </row>
    <row r="55" spans="2:54" s="436" customFormat="1" ht="30" hidden="1" customHeight="1" thickBot="1">
      <c r="B55" s="432" t="s">
        <v>0</v>
      </c>
      <c r="C55" s="450">
        <f>COUNTA(C8:C54)</f>
        <v>47</v>
      </c>
      <c r="D55" s="433">
        <f>SUM(D8:D54)</f>
        <v>21598</v>
      </c>
      <c r="E55" s="434">
        <f>SUM(E8:E54)</f>
        <v>19176</v>
      </c>
      <c r="F55" s="435">
        <f t="shared" si="5"/>
        <v>0.88785998703583668</v>
      </c>
      <c r="G55" s="575">
        <f>SUM(G8:G54)</f>
        <v>29673.3</v>
      </c>
      <c r="H55" s="576">
        <f t="shared" ref="H55:V55" si="12">SUM(H8:H54)</f>
        <v>27712.400000000001</v>
      </c>
      <c r="I55" s="577">
        <f t="shared" si="12"/>
        <v>25747.200000000001</v>
      </c>
      <c r="J55" s="578">
        <f t="shared" si="12"/>
        <v>31103.5</v>
      </c>
      <c r="K55" s="576">
        <f t="shared" si="12"/>
        <v>15002.1</v>
      </c>
      <c r="L55" s="575">
        <f t="shared" si="12"/>
        <v>30959.200000000001</v>
      </c>
      <c r="M55" s="576">
        <f t="shared" si="12"/>
        <v>24979</v>
      </c>
      <c r="N55" s="576">
        <f t="shared" si="12"/>
        <v>11778.5</v>
      </c>
      <c r="O55" s="576">
        <f t="shared" si="12"/>
        <v>6809.8</v>
      </c>
      <c r="P55" s="576">
        <f t="shared" si="12"/>
        <v>18190.900000000001</v>
      </c>
      <c r="Q55" s="576">
        <f t="shared" si="12"/>
        <v>12849.1</v>
      </c>
      <c r="R55" s="576">
        <f t="shared" si="12"/>
        <v>24734.9</v>
      </c>
      <c r="S55" s="576">
        <f t="shared" si="12"/>
        <v>44740.7</v>
      </c>
      <c r="T55" s="576">
        <f t="shared" si="12"/>
        <v>43879.6</v>
      </c>
      <c r="U55" s="576">
        <f t="shared" si="12"/>
        <v>31918.400000000001</v>
      </c>
      <c r="V55" s="579">
        <f t="shared" si="12"/>
        <v>32037.599999999999</v>
      </c>
      <c r="W55" s="437">
        <f t="shared" si="0"/>
        <v>412116.19999999995</v>
      </c>
      <c r="X55" s="575">
        <f>SUM(X8:X54)</f>
        <v>45424.800000000003</v>
      </c>
      <c r="Y55" s="575">
        <f t="shared" ref="Y55:AI55" si="13">SUM(Y8:Y54)</f>
        <v>38962.199999999997</v>
      </c>
      <c r="Z55" s="575">
        <f t="shared" si="13"/>
        <v>35492.699999999997</v>
      </c>
      <c r="AA55" s="575">
        <f t="shared" si="13"/>
        <v>46602.2</v>
      </c>
      <c r="AB55" s="576">
        <f t="shared" si="13"/>
        <v>40726</v>
      </c>
      <c r="AC55" s="576">
        <f t="shared" si="13"/>
        <v>34225.800000000003</v>
      </c>
      <c r="AD55" s="576">
        <f t="shared" si="13"/>
        <v>35533.800000000003</v>
      </c>
      <c r="AE55" s="576">
        <f t="shared" si="13"/>
        <v>39716.699999999997</v>
      </c>
      <c r="AF55" s="576">
        <f t="shared" si="13"/>
        <v>38019.1</v>
      </c>
      <c r="AG55" s="576">
        <f t="shared" si="13"/>
        <v>20073.099999999999</v>
      </c>
      <c r="AH55" s="580">
        <f t="shared" si="13"/>
        <v>20809.2</v>
      </c>
      <c r="AI55" s="579">
        <f t="shared" si="13"/>
        <v>29981.8</v>
      </c>
      <c r="AJ55" s="437">
        <f t="shared" si="1"/>
        <v>425567.39999999997</v>
      </c>
      <c r="AK55" s="575">
        <f>SUM(AK8:AK54)</f>
        <v>27267.9</v>
      </c>
      <c r="AL55" s="576">
        <f t="shared" ref="AL55:AS55" si="14">SUM(AL8:AL54)</f>
        <v>25480.2</v>
      </c>
      <c r="AM55" s="576">
        <f t="shared" si="14"/>
        <v>36637.5</v>
      </c>
      <c r="AN55" s="576">
        <f t="shared" si="14"/>
        <v>45715.4</v>
      </c>
      <c r="AO55" s="576">
        <f t="shared" si="14"/>
        <v>43252.7</v>
      </c>
      <c r="AP55" s="576">
        <f t="shared" si="14"/>
        <v>24674.1</v>
      </c>
      <c r="AQ55" s="580">
        <f t="shared" si="14"/>
        <v>25388.7</v>
      </c>
      <c r="AR55" s="580">
        <f t="shared" si="14"/>
        <v>30531.1</v>
      </c>
      <c r="AS55" s="579">
        <f t="shared" si="14"/>
        <v>28796.400000000001</v>
      </c>
      <c r="AT55" s="437">
        <f t="shared" si="2"/>
        <v>287744.00000000006</v>
      </c>
      <c r="AU55" s="581">
        <f>SUM(AU8:AU54)</f>
        <v>25516.799999999999</v>
      </c>
      <c r="AV55" s="580">
        <f>SUM(AV8:AV54)</f>
        <v>18602.099999999999</v>
      </c>
      <c r="AW55" s="580">
        <f>SUM(AW8:AW54)</f>
        <v>25362.2</v>
      </c>
      <c r="AX55" s="580">
        <f>SUM(AX8:AX54)</f>
        <v>26358.7</v>
      </c>
      <c r="AY55" s="579">
        <f>SUM(AY8:AY54)</f>
        <v>22720.3</v>
      </c>
      <c r="AZ55" s="438">
        <f t="shared" si="3"/>
        <v>118560.09999999999</v>
      </c>
      <c r="BA55" s="296">
        <f t="shared" si="4"/>
        <v>1243987.7</v>
      </c>
    </row>
    <row r="56" spans="2:54" ht="14.25" hidden="1" thickBot="1">
      <c r="B56" s="85"/>
      <c r="C56" s="451"/>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85"/>
      <c r="AV56" s="85"/>
      <c r="AW56" s="85"/>
      <c r="AX56" s="85"/>
      <c r="AY56" s="85"/>
      <c r="AZ56" s="85"/>
      <c r="BA56" s="85"/>
      <c r="BB56" s="85"/>
    </row>
    <row r="57" spans="2:54" ht="15" customHeight="1" thickTop="1" thickBot="1">
      <c r="B57" s="266" t="s">
        <v>270</v>
      </c>
      <c r="C57" s="267"/>
      <c r="D57" s="268"/>
      <c r="E57" s="269"/>
      <c r="F57" s="270"/>
      <c r="G57" s="67" t="s">
        <v>44</v>
      </c>
      <c r="H57" s="67"/>
      <c r="I57" s="67"/>
      <c r="J57" s="67"/>
      <c r="K57" s="67"/>
      <c r="L57" s="68"/>
      <c r="M57" s="68"/>
      <c r="N57" s="68"/>
      <c r="O57" s="68"/>
      <c r="P57" s="68"/>
      <c r="Q57" s="68"/>
      <c r="R57" s="68"/>
      <c r="S57" s="68"/>
      <c r="T57" s="68"/>
      <c r="U57" s="68"/>
      <c r="V57" s="68"/>
      <c r="W57" s="108"/>
      <c r="X57" s="68"/>
      <c r="Y57" s="68"/>
      <c r="Z57" s="68"/>
      <c r="AA57" s="68"/>
      <c r="AB57" s="68"/>
      <c r="AC57" s="68"/>
      <c r="AD57" s="68"/>
      <c r="AE57" s="68"/>
      <c r="AF57" s="68"/>
      <c r="AG57" s="68"/>
      <c r="AH57" s="68"/>
      <c r="AI57" s="68"/>
      <c r="AJ57" s="108"/>
      <c r="AK57" s="68"/>
      <c r="AL57" s="68"/>
      <c r="AM57" s="68"/>
      <c r="AN57" s="68"/>
      <c r="AO57" s="68"/>
      <c r="AP57" s="68"/>
      <c r="AQ57" s="68"/>
      <c r="AR57" s="68"/>
      <c r="AS57" s="68"/>
      <c r="AT57" s="108"/>
      <c r="AU57" s="68"/>
      <c r="AV57" s="68"/>
      <c r="AW57" s="68"/>
      <c r="AX57" s="68"/>
      <c r="AY57" s="68"/>
      <c r="AZ57" s="68"/>
      <c r="BA57" s="73"/>
    </row>
    <row r="58" spans="2:54" s="30" customFormat="1" ht="15" customHeight="1">
      <c r="B58" s="271"/>
      <c r="C58" s="751" t="s">
        <v>103</v>
      </c>
      <c r="D58" s="784" t="s">
        <v>271</v>
      </c>
      <c r="E58" s="787" t="s">
        <v>272</v>
      </c>
      <c r="F58" s="790" t="s">
        <v>107</v>
      </c>
      <c r="G58" s="90" t="s">
        <v>41</v>
      </c>
      <c r="H58" s="77"/>
      <c r="I58" s="77"/>
      <c r="J58" s="77"/>
      <c r="K58" s="71"/>
      <c r="L58" s="70"/>
      <c r="M58" s="70"/>
      <c r="N58" s="70"/>
      <c r="O58" s="74"/>
      <c r="P58" s="74"/>
      <c r="Q58" s="74"/>
      <c r="R58" s="74"/>
      <c r="S58" s="76"/>
      <c r="T58" s="76"/>
      <c r="U58" s="76"/>
      <c r="V58" s="75"/>
      <c r="W58" s="104"/>
      <c r="X58" s="78" t="s">
        <v>52</v>
      </c>
      <c r="Y58" s="78"/>
      <c r="Z58" s="78"/>
      <c r="AA58" s="78"/>
      <c r="AB58" s="75"/>
      <c r="AC58" s="76"/>
      <c r="AD58" s="76"/>
      <c r="AE58" s="76"/>
      <c r="AF58" s="76"/>
      <c r="AG58" s="76"/>
      <c r="AH58" s="76"/>
      <c r="AI58" s="75"/>
      <c r="AJ58" s="104"/>
      <c r="AK58" s="76" t="s">
        <v>55</v>
      </c>
      <c r="AL58" s="74"/>
      <c r="AM58" s="74"/>
      <c r="AN58" s="74"/>
      <c r="AO58" s="74"/>
      <c r="AP58" s="74"/>
      <c r="AQ58" s="74"/>
      <c r="AR58" s="74"/>
      <c r="AS58" s="75"/>
      <c r="AT58" s="104"/>
      <c r="AU58" s="76" t="s">
        <v>171</v>
      </c>
      <c r="AV58" s="76"/>
      <c r="AW58" s="74"/>
      <c r="AX58" s="74"/>
      <c r="AY58" s="75"/>
      <c r="AZ58" s="104"/>
      <c r="BA58" s="754" t="s">
        <v>60</v>
      </c>
    </row>
    <row r="59" spans="2:54" ht="15" customHeight="1">
      <c r="B59" s="271"/>
      <c r="C59" s="752"/>
      <c r="D59" s="785"/>
      <c r="E59" s="788"/>
      <c r="F59" s="791"/>
      <c r="G59" s="757" t="s">
        <v>42</v>
      </c>
      <c r="H59" s="758"/>
      <c r="I59" s="759"/>
      <c r="J59" s="763" t="s">
        <v>43</v>
      </c>
      <c r="K59" s="764"/>
      <c r="L59" s="764"/>
      <c r="M59" s="764"/>
      <c r="N59" s="764"/>
      <c r="O59" s="764"/>
      <c r="P59" s="764"/>
      <c r="Q59" s="764"/>
      <c r="R59" s="765"/>
      <c r="S59" s="766" t="s">
        <v>47</v>
      </c>
      <c r="T59" s="764"/>
      <c r="U59" s="764"/>
      <c r="V59" s="767"/>
      <c r="W59" s="768" t="s">
        <v>0</v>
      </c>
      <c r="X59" s="771" t="s">
        <v>131</v>
      </c>
      <c r="Y59" s="771"/>
      <c r="Z59" s="771"/>
      <c r="AA59" s="772"/>
      <c r="AB59" s="82" t="s">
        <v>63</v>
      </c>
      <c r="AC59" s="773" t="s">
        <v>54</v>
      </c>
      <c r="AD59" s="774"/>
      <c r="AE59" s="774"/>
      <c r="AF59" s="774"/>
      <c r="AG59" s="775"/>
      <c r="AH59" s="776" t="s">
        <v>141</v>
      </c>
      <c r="AI59" s="777"/>
      <c r="AJ59" s="768" t="s">
        <v>0</v>
      </c>
      <c r="AK59" s="778" t="s">
        <v>159</v>
      </c>
      <c r="AL59" s="778"/>
      <c r="AM59" s="778"/>
      <c r="AN59" s="779"/>
      <c r="AO59" s="766" t="s">
        <v>58</v>
      </c>
      <c r="AP59" s="764"/>
      <c r="AQ59" s="764"/>
      <c r="AR59" s="764"/>
      <c r="AS59" s="767"/>
      <c r="AT59" s="768" t="s">
        <v>0</v>
      </c>
      <c r="AU59" s="98"/>
      <c r="AV59" s="98"/>
      <c r="AW59" s="98"/>
      <c r="AX59" s="98"/>
      <c r="AY59" s="99"/>
      <c r="AZ59" s="780" t="s">
        <v>0</v>
      </c>
      <c r="BA59" s="755"/>
    </row>
    <row r="60" spans="2:54" s="66" customFormat="1" ht="15" customHeight="1">
      <c r="B60" s="271"/>
      <c r="C60" s="752"/>
      <c r="D60" s="785"/>
      <c r="E60" s="788"/>
      <c r="F60" s="791"/>
      <c r="G60" s="760"/>
      <c r="H60" s="761"/>
      <c r="I60" s="762"/>
      <c r="J60" s="739" t="s">
        <v>126</v>
      </c>
      <c r="K60" s="738"/>
      <c r="L60" s="740" t="s">
        <v>127</v>
      </c>
      <c r="M60" s="738"/>
      <c r="N60" s="740" t="s">
        <v>128</v>
      </c>
      <c r="O60" s="738"/>
      <c r="P60" s="729" t="s">
        <v>129</v>
      </c>
      <c r="Q60" s="729" t="s">
        <v>150</v>
      </c>
      <c r="R60" s="729" t="s">
        <v>130</v>
      </c>
      <c r="S60" s="729" t="s">
        <v>48</v>
      </c>
      <c r="T60" s="729" t="s">
        <v>49</v>
      </c>
      <c r="U60" s="729" t="s">
        <v>50</v>
      </c>
      <c r="V60" s="735" t="s">
        <v>51</v>
      </c>
      <c r="W60" s="769"/>
      <c r="X60" s="737" t="s">
        <v>132</v>
      </c>
      <c r="Y60" s="737"/>
      <c r="Z60" s="738"/>
      <c r="AA60" s="745" t="s">
        <v>136</v>
      </c>
      <c r="AB60" s="729" t="s">
        <v>53</v>
      </c>
      <c r="AC60" s="749" t="s">
        <v>109</v>
      </c>
      <c r="AD60" s="729" t="s">
        <v>170</v>
      </c>
      <c r="AE60" s="731" t="s">
        <v>153</v>
      </c>
      <c r="AF60" s="747" t="s">
        <v>138</v>
      </c>
      <c r="AG60" s="747" t="s">
        <v>140</v>
      </c>
      <c r="AH60" s="729" t="s">
        <v>143</v>
      </c>
      <c r="AI60" s="735" t="s">
        <v>145</v>
      </c>
      <c r="AJ60" s="769"/>
      <c r="AK60" s="741" t="s">
        <v>152</v>
      </c>
      <c r="AL60" s="731" t="s">
        <v>151</v>
      </c>
      <c r="AM60" s="729" t="s">
        <v>56</v>
      </c>
      <c r="AN60" s="729" t="s">
        <v>57</v>
      </c>
      <c r="AO60" s="729" t="s">
        <v>59</v>
      </c>
      <c r="AP60" s="731" t="s">
        <v>110</v>
      </c>
      <c r="AQ60" s="731" t="s">
        <v>162</v>
      </c>
      <c r="AR60" s="106" t="s">
        <v>160</v>
      </c>
      <c r="AS60" s="733" t="s">
        <v>161</v>
      </c>
      <c r="AT60" s="769"/>
      <c r="AU60" s="743" t="s">
        <v>147</v>
      </c>
      <c r="AV60" s="744"/>
      <c r="AW60" s="725" t="s">
        <v>173</v>
      </c>
      <c r="AX60" s="725" t="s">
        <v>148</v>
      </c>
      <c r="AY60" s="727" t="s">
        <v>149</v>
      </c>
      <c r="AZ60" s="781"/>
      <c r="BA60" s="755"/>
    </row>
    <row r="61" spans="2:54" ht="144.75" customHeight="1" thickBot="1">
      <c r="B61" s="278"/>
      <c r="C61" s="753"/>
      <c r="D61" s="786"/>
      <c r="E61" s="789"/>
      <c r="F61" s="792"/>
      <c r="G61" s="72" t="s">
        <v>45</v>
      </c>
      <c r="H61" s="107" t="s">
        <v>46</v>
      </c>
      <c r="I61" s="79" t="s">
        <v>61</v>
      </c>
      <c r="J61" s="80" t="s">
        <v>62</v>
      </c>
      <c r="K61" s="107" t="s">
        <v>167</v>
      </c>
      <c r="L61" s="81" t="s">
        <v>62</v>
      </c>
      <c r="M61" s="107" t="s">
        <v>167</v>
      </c>
      <c r="N61" s="81" t="s">
        <v>62</v>
      </c>
      <c r="O61" s="91" t="s">
        <v>168</v>
      </c>
      <c r="P61" s="730"/>
      <c r="Q61" s="730"/>
      <c r="R61" s="730"/>
      <c r="S61" s="730"/>
      <c r="T61" s="730"/>
      <c r="U61" s="730"/>
      <c r="V61" s="736"/>
      <c r="W61" s="770"/>
      <c r="X61" s="103" t="s">
        <v>156</v>
      </c>
      <c r="Y61" s="101" t="s">
        <v>133</v>
      </c>
      <c r="Z61" s="102" t="s">
        <v>134</v>
      </c>
      <c r="AA61" s="746"/>
      <c r="AB61" s="730"/>
      <c r="AC61" s="750"/>
      <c r="AD61" s="730"/>
      <c r="AE61" s="732"/>
      <c r="AF61" s="748"/>
      <c r="AG61" s="748"/>
      <c r="AH61" s="730"/>
      <c r="AI61" s="736"/>
      <c r="AJ61" s="770"/>
      <c r="AK61" s="742"/>
      <c r="AL61" s="732"/>
      <c r="AM61" s="730"/>
      <c r="AN61" s="730"/>
      <c r="AO61" s="730"/>
      <c r="AP61" s="732"/>
      <c r="AQ61" s="732"/>
      <c r="AR61" s="105"/>
      <c r="AS61" s="734"/>
      <c r="AT61" s="770"/>
      <c r="AU61" s="72" t="s">
        <v>62</v>
      </c>
      <c r="AV61" s="107" t="s">
        <v>167</v>
      </c>
      <c r="AW61" s="726"/>
      <c r="AX61" s="726"/>
      <c r="AY61" s="728"/>
      <c r="AZ61" s="782"/>
      <c r="BA61" s="756"/>
    </row>
    <row r="62" spans="2:54" ht="27.75" customHeight="1">
      <c r="B62" s="289">
        <v>1</v>
      </c>
      <c r="C62" s="452" t="s">
        <v>222</v>
      </c>
      <c r="D62" s="456">
        <f>D8</f>
        <v>1500</v>
      </c>
      <c r="E62" s="457">
        <f>E8</f>
        <v>1268</v>
      </c>
      <c r="F62" s="458">
        <f>F8</f>
        <v>0.84533333333333338</v>
      </c>
      <c r="G62" s="459">
        <f t="shared" ref="G62:G109" si="15">G8/$E8</f>
        <v>1.6529968454258674</v>
      </c>
      <c r="H62" s="460">
        <f t="shared" ref="H62:BA62" si="16">H8/$E8</f>
        <v>1.6514195583596214</v>
      </c>
      <c r="I62" s="461">
        <f t="shared" si="16"/>
        <v>1.4684542586750788</v>
      </c>
      <c r="J62" s="462">
        <f t="shared" si="16"/>
        <v>1.8044164037854891</v>
      </c>
      <c r="K62" s="460">
        <f t="shared" si="16"/>
        <v>1.0394321766561514</v>
      </c>
      <c r="L62" s="459">
        <f t="shared" si="16"/>
        <v>1.4305993690851735</v>
      </c>
      <c r="M62" s="460">
        <f t="shared" si="16"/>
        <v>1.0654574132492114</v>
      </c>
      <c r="N62" s="460">
        <f t="shared" si="16"/>
        <v>0.26182965299684541</v>
      </c>
      <c r="O62" s="460">
        <f t="shared" si="16"/>
        <v>0.12302839116719243</v>
      </c>
      <c r="P62" s="460">
        <f t="shared" si="16"/>
        <v>0.77444794952681384</v>
      </c>
      <c r="Q62" s="460">
        <f t="shared" si="16"/>
        <v>0.58517350157728709</v>
      </c>
      <c r="R62" s="460">
        <f t="shared" si="16"/>
        <v>0.92271293375394325</v>
      </c>
      <c r="S62" s="460">
        <f t="shared" si="16"/>
        <v>2.1506309148264986</v>
      </c>
      <c r="T62" s="460">
        <f t="shared" si="16"/>
        <v>2.1198738170347005</v>
      </c>
      <c r="U62" s="460">
        <f t="shared" si="16"/>
        <v>1.4195583596214512</v>
      </c>
      <c r="V62" s="463">
        <f t="shared" si="16"/>
        <v>1.4242902208201893</v>
      </c>
      <c r="W62" s="464">
        <f t="shared" si="16"/>
        <v>19.894321766561514</v>
      </c>
      <c r="X62" s="465">
        <f t="shared" si="16"/>
        <v>2.6522082018927446</v>
      </c>
      <c r="Y62" s="518">
        <f t="shared" si="16"/>
        <v>2.2074132492113563</v>
      </c>
      <c r="Z62" s="459">
        <f t="shared" si="16"/>
        <v>1.8643533123028391</v>
      </c>
      <c r="AA62" s="459">
        <f t="shared" si="16"/>
        <v>2.3761829652996846</v>
      </c>
      <c r="AB62" s="460">
        <f t="shared" si="16"/>
        <v>2.439274447949527</v>
      </c>
      <c r="AC62" s="460">
        <f t="shared" si="16"/>
        <v>1.8170347003154574</v>
      </c>
      <c r="AD62" s="460">
        <f t="shared" si="16"/>
        <v>1.8406940063091484</v>
      </c>
      <c r="AE62" s="460">
        <f t="shared" si="16"/>
        <v>2.2996845425867507</v>
      </c>
      <c r="AF62" s="460">
        <f t="shared" si="16"/>
        <v>1.9329652996845426</v>
      </c>
      <c r="AG62" s="460">
        <f t="shared" si="16"/>
        <v>0.91955835962145105</v>
      </c>
      <c r="AH62" s="465">
        <f t="shared" si="16"/>
        <v>1.0110410094637223</v>
      </c>
      <c r="AI62" s="463">
        <f t="shared" si="16"/>
        <v>1.4029968454258674</v>
      </c>
      <c r="AJ62" s="464">
        <f t="shared" si="16"/>
        <v>22.763406940063092</v>
      </c>
      <c r="AK62" s="463">
        <f t="shared" si="16"/>
        <v>1.4006309148264984</v>
      </c>
      <c r="AL62" s="460">
        <f t="shared" si="16"/>
        <v>1.2728706624605679</v>
      </c>
      <c r="AM62" s="460">
        <f t="shared" si="16"/>
        <v>1.8470031545741326</v>
      </c>
      <c r="AN62" s="460">
        <f t="shared" si="16"/>
        <v>2.4676656151419558</v>
      </c>
      <c r="AO62" s="460">
        <f t="shared" si="16"/>
        <v>2.25</v>
      </c>
      <c r="AP62" s="460">
        <f t="shared" si="16"/>
        <v>1.3075709779179812</v>
      </c>
      <c r="AQ62" s="465">
        <f t="shared" si="16"/>
        <v>1.1096214511041009</v>
      </c>
      <c r="AR62" s="465">
        <f t="shared" si="16"/>
        <v>1.5110410094637223</v>
      </c>
      <c r="AS62" s="463">
        <f t="shared" si="16"/>
        <v>1.4542586750788644</v>
      </c>
      <c r="AT62" s="464">
        <f t="shared" si="16"/>
        <v>14.620662460567823</v>
      </c>
      <c r="AU62" s="463">
        <f t="shared" si="16"/>
        <v>1.113564668769716</v>
      </c>
      <c r="AV62" s="465">
        <f t="shared" si="16"/>
        <v>0.72003154574132489</v>
      </c>
      <c r="AW62" s="465">
        <f t="shared" si="16"/>
        <v>1.249211356466877</v>
      </c>
      <c r="AX62" s="465">
        <f t="shared" si="16"/>
        <v>1.0914826498422714</v>
      </c>
      <c r="AY62" s="463">
        <f t="shared" si="16"/>
        <v>1.1419558359621451</v>
      </c>
      <c r="AZ62" s="466">
        <f t="shared" si="16"/>
        <v>5.316246056782334</v>
      </c>
      <c r="BA62" s="467">
        <f t="shared" si="16"/>
        <v>62.594637223974765</v>
      </c>
    </row>
    <row r="63" spans="2:54" ht="27.95" customHeight="1">
      <c r="B63" s="289">
        <v>2</v>
      </c>
      <c r="C63" s="453" t="s">
        <v>223</v>
      </c>
      <c r="D63" s="456">
        <f t="shared" ref="D63:F109" si="17">D9</f>
        <v>492</v>
      </c>
      <c r="E63" s="457">
        <f t="shared" si="17"/>
        <v>478</v>
      </c>
      <c r="F63" s="458">
        <f t="shared" si="17"/>
        <v>0.97154471544715448</v>
      </c>
      <c r="G63" s="468">
        <f t="shared" si="15"/>
        <v>1.9497907949790796</v>
      </c>
      <c r="H63" s="469">
        <f t="shared" ref="H63:W63" si="18">H9/$E9</f>
        <v>1.9330543933054394</v>
      </c>
      <c r="I63" s="470">
        <f t="shared" si="18"/>
        <v>1.9330543933054394</v>
      </c>
      <c r="J63" s="471">
        <f t="shared" si="18"/>
        <v>1.9372384937238494</v>
      </c>
      <c r="K63" s="469">
        <f t="shared" si="18"/>
        <v>1.104602510460251</v>
      </c>
      <c r="L63" s="468">
        <f t="shared" si="18"/>
        <v>1.903765690376569</v>
      </c>
      <c r="M63" s="469">
        <f t="shared" si="18"/>
        <v>1.7677824267782427</v>
      </c>
      <c r="N63" s="469">
        <f t="shared" si="18"/>
        <v>1.2803347280334727</v>
      </c>
      <c r="O63" s="469">
        <f t="shared" si="18"/>
        <v>0.17154811715481172</v>
      </c>
      <c r="P63" s="469">
        <f t="shared" si="18"/>
        <v>0.99372384937238489</v>
      </c>
      <c r="Q63" s="469">
        <f t="shared" si="18"/>
        <v>1.4309623430962344</v>
      </c>
      <c r="R63" s="469">
        <f t="shared" si="18"/>
        <v>1.891213389121339</v>
      </c>
      <c r="S63" s="469">
        <f t="shared" si="18"/>
        <v>2.9497907949790796</v>
      </c>
      <c r="T63" s="469">
        <f t="shared" si="18"/>
        <v>2.9435146443514646</v>
      </c>
      <c r="U63" s="469">
        <f t="shared" si="18"/>
        <v>1.2845188284518829</v>
      </c>
      <c r="V63" s="472">
        <f t="shared" si="18"/>
        <v>1.9623430962343096</v>
      </c>
      <c r="W63" s="473">
        <f t="shared" si="18"/>
        <v>27.43723849372385</v>
      </c>
      <c r="X63" s="468">
        <f t="shared" ref="X63:AJ63" si="19">X9/$E9</f>
        <v>2.9497907949790796</v>
      </c>
      <c r="Y63" s="468">
        <f t="shared" si="19"/>
        <v>2.8682008368200838</v>
      </c>
      <c r="Z63" s="468">
        <f t="shared" si="19"/>
        <v>1.9832635983263598</v>
      </c>
      <c r="AA63" s="468">
        <f t="shared" si="19"/>
        <v>2.3493723849372383</v>
      </c>
      <c r="AB63" s="469">
        <f t="shared" si="19"/>
        <v>2.8430962343096233</v>
      </c>
      <c r="AC63" s="469">
        <f t="shared" si="19"/>
        <v>1.9581589958158996</v>
      </c>
      <c r="AD63" s="469">
        <f t="shared" si="19"/>
        <v>1.9790794979079498</v>
      </c>
      <c r="AE63" s="469">
        <f t="shared" si="19"/>
        <v>1.0104602510460252</v>
      </c>
      <c r="AF63" s="469">
        <f t="shared" si="19"/>
        <v>2.6234309623430963</v>
      </c>
      <c r="AG63" s="469">
        <f t="shared" si="19"/>
        <v>1.6359832635983265</v>
      </c>
      <c r="AH63" s="474">
        <f t="shared" si="19"/>
        <v>1.8158995815899581</v>
      </c>
      <c r="AI63" s="472">
        <f t="shared" si="19"/>
        <v>2.6422594142259412</v>
      </c>
      <c r="AJ63" s="473">
        <f t="shared" si="19"/>
        <v>26.65899581589958</v>
      </c>
      <c r="AK63" s="468">
        <f t="shared" ref="AK63:AT63" si="20">AK9/$E9</f>
        <v>0.48326359832635984</v>
      </c>
      <c r="AL63" s="469">
        <f t="shared" si="20"/>
        <v>0.502092050209205</v>
      </c>
      <c r="AM63" s="469">
        <f t="shared" si="20"/>
        <v>1.99163179916318</v>
      </c>
      <c r="AN63" s="469">
        <f t="shared" si="20"/>
        <v>2.8744769874476988</v>
      </c>
      <c r="AO63" s="469">
        <f t="shared" si="20"/>
        <v>1.0418410041841004</v>
      </c>
      <c r="AP63" s="469">
        <f t="shared" si="20"/>
        <v>0.43933054393305437</v>
      </c>
      <c r="AQ63" s="474">
        <f t="shared" si="20"/>
        <v>2.5669456066945608</v>
      </c>
      <c r="AR63" s="474">
        <f t="shared" si="20"/>
        <v>1.9079497907949792</v>
      </c>
      <c r="AS63" s="472">
        <f t="shared" si="20"/>
        <v>1.8619246861924685</v>
      </c>
      <c r="AT63" s="473">
        <f t="shared" si="20"/>
        <v>13.669456066945607</v>
      </c>
      <c r="AU63" s="475">
        <f t="shared" ref="AU63:BA72" si="21">AU9/$E9</f>
        <v>0.60251046025104604</v>
      </c>
      <c r="AV63" s="474">
        <f t="shared" si="21"/>
        <v>0.27615062761506276</v>
      </c>
      <c r="AW63" s="474">
        <f t="shared" si="21"/>
        <v>2.4414225941422596</v>
      </c>
      <c r="AX63" s="474">
        <f t="shared" si="21"/>
        <v>1.7196652719665273</v>
      </c>
      <c r="AY63" s="472">
        <f t="shared" si="21"/>
        <v>1.7991631799163179</v>
      </c>
      <c r="AZ63" s="476">
        <f t="shared" si="21"/>
        <v>6.8389121338912133</v>
      </c>
      <c r="BA63" s="477">
        <f t="shared" si="21"/>
        <v>74.604602510460253</v>
      </c>
    </row>
    <row r="64" spans="2:54" ht="27.95" customHeight="1">
      <c r="B64" s="289">
        <v>3</v>
      </c>
      <c r="C64" s="453" t="s">
        <v>224</v>
      </c>
      <c r="D64" s="456">
        <f t="shared" si="17"/>
        <v>250</v>
      </c>
      <c r="E64" s="457">
        <f t="shared" si="17"/>
        <v>212</v>
      </c>
      <c r="F64" s="458">
        <f t="shared" si="17"/>
        <v>0.84799999999999998</v>
      </c>
      <c r="G64" s="468">
        <f t="shared" si="15"/>
        <v>1.8962264150943395</v>
      </c>
      <c r="H64" s="469">
        <f t="shared" ref="H64:W64" si="22">H10/$E10</f>
        <v>1.8773584905660377</v>
      </c>
      <c r="I64" s="470">
        <f t="shared" si="22"/>
        <v>1.7547169811320755</v>
      </c>
      <c r="J64" s="471">
        <f t="shared" si="22"/>
        <v>1.9056603773584906</v>
      </c>
      <c r="K64" s="469">
        <f t="shared" si="22"/>
        <v>1.0990566037735849</v>
      </c>
      <c r="L64" s="468">
        <f t="shared" si="22"/>
        <v>1.7547169811320755</v>
      </c>
      <c r="M64" s="469">
        <f t="shared" si="22"/>
        <v>1.5943396226415094</v>
      </c>
      <c r="N64" s="469">
        <f t="shared" si="22"/>
        <v>0.36792452830188677</v>
      </c>
      <c r="O64" s="469">
        <f t="shared" si="22"/>
        <v>0.28301886792452829</v>
      </c>
      <c r="P64" s="469">
        <f t="shared" si="22"/>
        <v>0.98584905660377353</v>
      </c>
      <c r="Q64" s="469">
        <f t="shared" si="22"/>
        <v>0.56603773584905659</v>
      </c>
      <c r="R64" s="469">
        <f t="shared" si="22"/>
        <v>1.5377358490566038</v>
      </c>
      <c r="S64" s="469">
        <f t="shared" si="22"/>
        <v>2.9150943396226414</v>
      </c>
      <c r="T64" s="469">
        <f t="shared" si="22"/>
        <v>2.9433962264150941</v>
      </c>
      <c r="U64" s="469">
        <f t="shared" si="22"/>
        <v>1.8113207547169812</v>
      </c>
      <c r="V64" s="472">
        <f t="shared" si="22"/>
        <v>1.8679245283018868</v>
      </c>
      <c r="W64" s="473">
        <f t="shared" si="22"/>
        <v>25.160377358490567</v>
      </c>
      <c r="X64" s="468">
        <f t="shared" ref="X64:AJ64" si="23">X10/$E10</f>
        <v>2.9433962264150941</v>
      </c>
      <c r="Y64" s="468">
        <f t="shared" si="23"/>
        <v>2.391509433962264</v>
      </c>
      <c r="Z64" s="468">
        <f t="shared" si="23"/>
        <v>2.0094339622641511</v>
      </c>
      <c r="AA64" s="468">
        <f t="shared" si="23"/>
        <v>2.5094339622641511</v>
      </c>
      <c r="AB64" s="469">
        <f t="shared" si="23"/>
        <v>2.7594339622641511</v>
      </c>
      <c r="AC64" s="469">
        <f t="shared" si="23"/>
        <v>1.8018867924528301</v>
      </c>
      <c r="AD64" s="469">
        <f t="shared" si="23"/>
        <v>1.9056603773584906</v>
      </c>
      <c r="AE64" s="469">
        <f t="shared" si="23"/>
        <v>1.7688679245283019</v>
      </c>
      <c r="AF64" s="469">
        <f t="shared" si="23"/>
        <v>2.2783018867924527</v>
      </c>
      <c r="AG64" s="469">
        <f t="shared" si="23"/>
        <v>1.1415094339622642</v>
      </c>
      <c r="AH64" s="474">
        <f t="shared" si="23"/>
        <v>1.2358490566037736</v>
      </c>
      <c r="AI64" s="472">
        <f t="shared" si="23"/>
        <v>1.9117924528301888</v>
      </c>
      <c r="AJ64" s="473">
        <f t="shared" si="23"/>
        <v>24.657075471698114</v>
      </c>
      <c r="AK64" s="468">
        <f t="shared" ref="AK64:AT64" si="24">AK10/$E10</f>
        <v>0.85849056603773588</v>
      </c>
      <c r="AL64" s="469">
        <f t="shared" si="24"/>
        <v>0.75</v>
      </c>
      <c r="AM64" s="469">
        <f t="shared" si="24"/>
        <v>1.9622641509433962</v>
      </c>
      <c r="AN64" s="469">
        <f t="shared" si="24"/>
        <v>2.4056603773584904</v>
      </c>
      <c r="AO64" s="469">
        <f t="shared" si="24"/>
        <v>2.3632075471698113</v>
      </c>
      <c r="AP64" s="469">
        <f t="shared" si="24"/>
        <v>1.679245283018868</v>
      </c>
      <c r="AQ64" s="474">
        <f t="shared" si="24"/>
        <v>1.3443396226415094</v>
      </c>
      <c r="AR64" s="474">
        <f t="shared" si="24"/>
        <v>1.6603773584905661</v>
      </c>
      <c r="AS64" s="472">
        <f t="shared" si="24"/>
        <v>1.6509433962264151</v>
      </c>
      <c r="AT64" s="473">
        <f t="shared" si="24"/>
        <v>14.674528301886792</v>
      </c>
      <c r="AU64" s="475">
        <f t="shared" si="21"/>
        <v>1.0283018867924529</v>
      </c>
      <c r="AV64" s="474">
        <f t="shared" si="21"/>
        <v>0.41509433962264153</v>
      </c>
      <c r="AW64" s="474">
        <f t="shared" si="21"/>
        <v>1.0896226415094339</v>
      </c>
      <c r="AX64" s="474">
        <f t="shared" si="21"/>
        <v>1.5754716981132075</v>
      </c>
      <c r="AY64" s="472">
        <f t="shared" si="21"/>
        <v>1.3113207547169812</v>
      </c>
      <c r="AZ64" s="476">
        <f t="shared" si="21"/>
        <v>5.4198113207547172</v>
      </c>
      <c r="BA64" s="477">
        <f t="shared" si="21"/>
        <v>69.911792452830184</v>
      </c>
    </row>
    <row r="65" spans="2:55" ht="27.95" customHeight="1">
      <c r="B65" s="289">
        <v>4</v>
      </c>
      <c r="C65" s="453" t="s">
        <v>225</v>
      </c>
      <c r="D65" s="456">
        <f t="shared" si="17"/>
        <v>376</v>
      </c>
      <c r="E65" s="457">
        <f t="shared" si="17"/>
        <v>358</v>
      </c>
      <c r="F65" s="458">
        <f t="shared" si="17"/>
        <v>0.9521276595744681</v>
      </c>
      <c r="G65" s="468">
        <f t="shared" si="15"/>
        <v>1.5418994413407821</v>
      </c>
      <c r="H65" s="469">
        <f t="shared" ref="H65:W65" si="25">H11/$E11</f>
        <v>1.4245810055865922</v>
      </c>
      <c r="I65" s="470">
        <f t="shared" si="25"/>
        <v>1.2569832402234637</v>
      </c>
      <c r="J65" s="471">
        <f t="shared" si="25"/>
        <v>1.8994413407821229</v>
      </c>
      <c r="K65" s="469">
        <f t="shared" si="25"/>
        <v>1.0558659217877095</v>
      </c>
      <c r="L65" s="468">
        <f t="shared" si="25"/>
        <v>1.6871508379888269</v>
      </c>
      <c r="M65" s="469">
        <f t="shared" si="25"/>
        <v>1.4664804469273742</v>
      </c>
      <c r="N65" s="469">
        <f t="shared" si="25"/>
        <v>0.57541899441340782</v>
      </c>
      <c r="O65" s="469">
        <f t="shared" si="25"/>
        <v>0.34357541899441341</v>
      </c>
      <c r="P65" s="469">
        <f t="shared" si="25"/>
        <v>0.96648044692737434</v>
      </c>
      <c r="Q65" s="469">
        <f t="shared" si="25"/>
        <v>0.81564245810055869</v>
      </c>
      <c r="R65" s="469">
        <f t="shared" si="25"/>
        <v>1.5363128491620113</v>
      </c>
      <c r="S65" s="469">
        <f t="shared" si="25"/>
        <v>2.5139664804469275</v>
      </c>
      <c r="T65" s="469">
        <f t="shared" si="25"/>
        <v>2.5139664804469275</v>
      </c>
      <c r="U65" s="469">
        <f t="shared" si="25"/>
        <v>1.8212290502793296</v>
      </c>
      <c r="V65" s="472">
        <f t="shared" si="25"/>
        <v>1.7374301675977655</v>
      </c>
      <c r="W65" s="473">
        <f t="shared" si="25"/>
        <v>23.156424581005588</v>
      </c>
      <c r="X65" s="468">
        <f t="shared" ref="X65:AJ65" si="26">X11/$E11</f>
        <v>2.522346368715084</v>
      </c>
      <c r="Y65" s="468">
        <f t="shared" si="26"/>
        <v>2.1703910614525141</v>
      </c>
      <c r="Z65" s="468">
        <f t="shared" si="26"/>
        <v>1.8994413407821229</v>
      </c>
      <c r="AA65" s="468">
        <f t="shared" si="26"/>
        <v>2.5195530726256985</v>
      </c>
      <c r="AB65" s="469">
        <f t="shared" si="26"/>
        <v>2.1703910614525141</v>
      </c>
      <c r="AC65" s="469">
        <f t="shared" si="26"/>
        <v>1.8491620111731844</v>
      </c>
      <c r="AD65" s="469">
        <f t="shared" si="26"/>
        <v>1.9385474860335195</v>
      </c>
      <c r="AE65" s="469">
        <f t="shared" si="26"/>
        <v>1.9022346368715084</v>
      </c>
      <c r="AF65" s="469">
        <f t="shared" si="26"/>
        <v>2.0614525139664805</v>
      </c>
      <c r="AG65" s="469">
        <f t="shared" si="26"/>
        <v>1.1284916201117319</v>
      </c>
      <c r="AH65" s="474">
        <f t="shared" si="26"/>
        <v>1.3854748603351956</v>
      </c>
      <c r="AI65" s="472">
        <f t="shared" si="26"/>
        <v>1.8854748603351956</v>
      </c>
      <c r="AJ65" s="473">
        <f t="shared" si="26"/>
        <v>23.432960893854748</v>
      </c>
      <c r="AK65" s="468">
        <f t="shared" ref="AK65:AT65" si="27">AK11/$E11</f>
        <v>0.39664804469273746</v>
      </c>
      <c r="AL65" s="469">
        <f t="shared" si="27"/>
        <v>0.39106145251396646</v>
      </c>
      <c r="AM65" s="469">
        <f t="shared" si="27"/>
        <v>1.8826815642458101</v>
      </c>
      <c r="AN65" s="469">
        <f t="shared" si="27"/>
        <v>2.3044692737430168</v>
      </c>
      <c r="AO65" s="469">
        <f t="shared" si="27"/>
        <v>2.4720670391061454</v>
      </c>
      <c r="AP65" s="469">
        <f t="shared" si="27"/>
        <v>1.7206703910614525</v>
      </c>
      <c r="AQ65" s="474">
        <f t="shared" si="27"/>
        <v>1.5251396648044693</v>
      </c>
      <c r="AR65" s="474">
        <f t="shared" si="27"/>
        <v>1.7094972067039107</v>
      </c>
      <c r="AS65" s="472">
        <f t="shared" si="27"/>
        <v>1.7430167597765363</v>
      </c>
      <c r="AT65" s="473">
        <f t="shared" si="27"/>
        <v>14.145251396648044</v>
      </c>
      <c r="AU65" s="475">
        <f t="shared" si="21"/>
        <v>1.1675977653631284</v>
      </c>
      <c r="AV65" s="474">
        <f t="shared" si="21"/>
        <v>0.7039106145251397</v>
      </c>
      <c r="AW65" s="474">
        <f t="shared" si="21"/>
        <v>1.3994413407821229</v>
      </c>
      <c r="AX65" s="474">
        <f t="shared" si="21"/>
        <v>1.7988826815642458</v>
      </c>
      <c r="AY65" s="472">
        <f t="shared" si="21"/>
        <v>1.5977653631284916</v>
      </c>
      <c r="AZ65" s="476">
        <f t="shared" si="21"/>
        <v>6.6675977653631282</v>
      </c>
      <c r="BA65" s="477">
        <f t="shared" si="21"/>
        <v>67.402234636871512</v>
      </c>
    </row>
    <row r="66" spans="2:55" ht="27.95" customHeight="1">
      <c r="B66" s="289">
        <v>5</v>
      </c>
      <c r="C66" s="453" t="s">
        <v>226</v>
      </c>
      <c r="D66" s="456">
        <f t="shared" si="17"/>
        <v>398</v>
      </c>
      <c r="E66" s="457">
        <f t="shared" si="17"/>
        <v>398</v>
      </c>
      <c r="F66" s="458">
        <f t="shared" si="17"/>
        <v>1</v>
      </c>
      <c r="G66" s="468">
        <f t="shared" si="15"/>
        <v>1.6231155778894473</v>
      </c>
      <c r="H66" s="469">
        <f t="shared" ref="H66:W66" si="28">H12/$E12</f>
        <v>1.4824120603015076</v>
      </c>
      <c r="I66" s="470">
        <f t="shared" si="28"/>
        <v>1.2964824120603016</v>
      </c>
      <c r="J66" s="471">
        <f t="shared" si="28"/>
        <v>1.7537688442211055</v>
      </c>
      <c r="K66" s="469">
        <f t="shared" si="28"/>
        <v>1.0276381909547738</v>
      </c>
      <c r="L66" s="468">
        <f t="shared" si="28"/>
        <v>1.5728643216080402</v>
      </c>
      <c r="M66" s="469">
        <f t="shared" si="28"/>
        <v>1.2839195979899498</v>
      </c>
      <c r="N66" s="469">
        <f t="shared" si="28"/>
        <v>0.49748743718592964</v>
      </c>
      <c r="O66" s="469">
        <f t="shared" si="28"/>
        <v>0.37688442211055279</v>
      </c>
      <c r="P66" s="469">
        <f t="shared" si="28"/>
        <v>0.97236180904522618</v>
      </c>
      <c r="Q66" s="469">
        <f t="shared" si="28"/>
        <v>0.60804020100502509</v>
      </c>
      <c r="R66" s="469">
        <f t="shared" si="28"/>
        <v>1.4120603015075377</v>
      </c>
      <c r="S66" s="469">
        <f t="shared" si="28"/>
        <v>2.6457286432160805</v>
      </c>
      <c r="T66" s="469">
        <f t="shared" si="28"/>
        <v>2.5929648241206031</v>
      </c>
      <c r="U66" s="469">
        <f t="shared" si="28"/>
        <v>1.693467336683417</v>
      </c>
      <c r="V66" s="472">
        <f t="shared" si="28"/>
        <v>1.6733668341708543</v>
      </c>
      <c r="W66" s="473">
        <f t="shared" si="28"/>
        <v>22.512562814070353</v>
      </c>
      <c r="X66" s="468">
        <f t="shared" ref="X66:AJ66" si="29">X12/$E12</f>
        <v>2.4723618090452262</v>
      </c>
      <c r="Y66" s="468">
        <f t="shared" si="29"/>
        <v>1.8994974874371859</v>
      </c>
      <c r="Z66" s="468">
        <f t="shared" si="29"/>
        <v>1.8994974874371859</v>
      </c>
      <c r="AA66" s="468">
        <f t="shared" si="29"/>
        <v>2.4824120603015074</v>
      </c>
      <c r="AB66" s="469">
        <f t="shared" si="29"/>
        <v>2.3065326633165828</v>
      </c>
      <c r="AC66" s="469">
        <f t="shared" si="29"/>
        <v>1.7989949748743719</v>
      </c>
      <c r="AD66" s="469">
        <f t="shared" si="29"/>
        <v>1.8442211055276383</v>
      </c>
      <c r="AE66" s="469">
        <f t="shared" si="29"/>
        <v>2.2010050251256281</v>
      </c>
      <c r="AF66" s="469">
        <f t="shared" si="29"/>
        <v>1.9371859296482412</v>
      </c>
      <c r="AG66" s="469">
        <f t="shared" si="29"/>
        <v>1.0050251256281406</v>
      </c>
      <c r="AH66" s="474">
        <f t="shared" si="29"/>
        <v>1.0804020100502512</v>
      </c>
      <c r="AI66" s="472">
        <f t="shared" si="29"/>
        <v>1.4773869346733668</v>
      </c>
      <c r="AJ66" s="473">
        <f t="shared" si="29"/>
        <v>22.404522613065328</v>
      </c>
      <c r="AK66" s="468">
        <f t="shared" ref="AK66:AT66" si="30">AK12/$E12</f>
        <v>1.721105527638191</v>
      </c>
      <c r="AL66" s="469">
        <f t="shared" si="30"/>
        <v>1.6130653266331658</v>
      </c>
      <c r="AM66" s="469">
        <f t="shared" si="30"/>
        <v>1.9296482412060301</v>
      </c>
      <c r="AN66" s="469">
        <f t="shared" si="30"/>
        <v>2.3140703517587942</v>
      </c>
      <c r="AO66" s="469">
        <f t="shared" si="30"/>
        <v>2.4648241206030153</v>
      </c>
      <c r="AP66" s="469">
        <f t="shared" si="30"/>
        <v>1.3266331658291457</v>
      </c>
      <c r="AQ66" s="474">
        <f t="shared" si="30"/>
        <v>1.3040201005025125</v>
      </c>
      <c r="AR66" s="474">
        <f t="shared" si="30"/>
        <v>1.5477386934673367</v>
      </c>
      <c r="AS66" s="472">
        <f t="shared" si="30"/>
        <v>1.5879396984924623</v>
      </c>
      <c r="AT66" s="473">
        <f t="shared" si="30"/>
        <v>15.809045226130653</v>
      </c>
      <c r="AU66" s="475">
        <f t="shared" si="21"/>
        <v>0.88442211055276387</v>
      </c>
      <c r="AV66" s="474">
        <f t="shared" si="21"/>
        <v>0.60804020100502509</v>
      </c>
      <c r="AW66" s="474">
        <f t="shared" si="21"/>
        <v>1.2889447236180904</v>
      </c>
      <c r="AX66" s="474">
        <f t="shared" si="21"/>
        <v>1.6381909547738693</v>
      </c>
      <c r="AY66" s="472">
        <f t="shared" si="21"/>
        <v>1.2311557788944723</v>
      </c>
      <c r="AZ66" s="476">
        <f t="shared" si="21"/>
        <v>5.6507537688442211</v>
      </c>
      <c r="BA66" s="477">
        <f t="shared" si="21"/>
        <v>66.37688442211055</v>
      </c>
    </row>
    <row r="67" spans="2:55" ht="27.95" customHeight="1">
      <c r="B67" s="289">
        <v>6</v>
      </c>
      <c r="C67" s="453" t="s">
        <v>227</v>
      </c>
      <c r="D67" s="456">
        <f t="shared" si="17"/>
        <v>571</v>
      </c>
      <c r="E67" s="457">
        <f t="shared" si="17"/>
        <v>422</v>
      </c>
      <c r="F67" s="458">
        <f t="shared" si="17"/>
        <v>0.73905429071803852</v>
      </c>
      <c r="G67" s="468">
        <f t="shared" si="15"/>
        <v>1.6208530805687205</v>
      </c>
      <c r="H67" s="469">
        <f t="shared" ref="H67:W67" si="31">H13/$E13</f>
        <v>1.4834123222748816</v>
      </c>
      <c r="I67" s="470">
        <f t="shared" si="31"/>
        <v>1.4407582938388626</v>
      </c>
      <c r="J67" s="471">
        <f t="shared" si="31"/>
        <v>1.7772511848341233</v>
      </c>
      <c r="K67" s="469">
        <f t="shared" si="31"/>
        <v>1.1895734597156398</v>
      </c>
      <c r="L67" s="468">
        <f t="shared" si="31"/>
        <v>1.7014218009478672</v>
      </c>
      <c r="M67" s="469">
        <f t="shared" si="31"/>
        <v>1.5260663507109005</v>
      </c>
      <c r="N67" s="469">
        <f t="shared" si="31"/>
        <v>0.43127962085308058</v>
      </c>
      <c r="O67" s="469">
        <f t="shared" si="31"/>
        <v>0.31990521327014215</v>
      </c>
      <c r="P67" s="469">
        <f t="shared" si="31"/>
        <v>0.9454976303317536</v>
      </c>
      <c r="Q67" s="469">
        <f t="shared" si="31"/>
        <v>0.50236966824644547</v>
      </c>
      <c r="R67" s="469">
        <f t="shared" si="31"/>
        <v>1.4407582938388626</v>
      </c>
      <c r="S67" s="469">
        <f t="shared" si="31"/>
        <v>2.8151658767772512</v>
      </c>
      <c r="T67" s="469">
        <f t="shared" si="31"/>
        <v>2.8009478672985781</v>
      </c>
      <c r="U67" s="469">
        <f t="shared" si="31"/>
        <v>1.5</v>
      </c>
      <c r="V67" s="472">
        <f t="shared" si="31"/>
        <v>1.7582938388625593</v>
      </c>
      <c r="W67" s="473">
        <f t="shared" si="31"/>
        <v>23.253554502369667</v>
      </c>
      <c r="X67" s="468">
        <f t="shared" ref="X67:AJ67" si="32">X13/$E13</f>
        <v>2.5023696682464456</v>
      </c>
      <c r="Y67" s="468">
        <f t="shared" si="32"/>
        <v>2.1469194312796209</v>
      </c>
      <c r="Z67" s="468">
        <f t="shared" si="32"/>
        <v>1.872037914691943</v>
      </c>
      <c r="AA67" s="468">
        <f t="shared" si="32"/>
        <v>2.5</v>
      </c>
      <c r="AB67" s="469">
        <f t="shared" si="32"/>
        <v>2.580568720379147</v>
      </c>
      <c r="AC67" s="469">
        <f t="shared" si="32"/>
        <v>1.8341232227488151</v>
      </c>
      <c r="AD67" s="469">
        <f t="shared" si="32"/>
        <v>1.9241706161137442</v>
      </c>
      <c r="AE67" s="469">
        <f t="shared" si="32"/>
        <v>1.9834123222748816</v>
      </c>
      <c r="AF67" s="469">
        <f t="shared" si="32"/>
        <v>2.1398104265402842</v>
      </c>
      <c r="AG67" s="469">
        <f t="shared" si="32"/>
        <v>1.0995260663507109</v>
      </c>
      <c r="AH67" s="474">
        <f t="shared" si="32"/>
        <v>1.2274881516587677</v>
      </c>
      <c r="AI67" s="472">
        <f t="shared" si="32"/>
        <v>1.5</v>
      </c>
      <c r="AJ67" s="473">
        <f t="shared" si="32"/>
        <v>23.310426540284361</v>
      </c>
      <c r="AK67" s="468">
        <f t="shared" ref="AK67:AT67" si="33">AK13/$E13</f>
        <v>1.5639810426540284</v>
      </c>
      <c r="AL67" s="469">
        <f t="shared" si="33"/>
        <v>1.466824644549763</v>
      </c>
      <c r="AM67" s="469">
        <f t="shared" si="33"/>
        <v>1.90521327014218</v>
      </c>
      <c r="AN67" s="469">
        <f t="shared" si="33"/>
        <v>2.5308056872037916</v>
      </c>
      <c r="AO67" s="469">
        <f t="shared" si="33"/>
        <v>2.2677725118483414</v>
      </c>
      <c r="AP67" s="469">
        <f t="shared" si="33"/>
        <v>1.3127962085308056</v>
      </c>
      <c r="AQ67" s="474">
        <f t="shared" si="33"/>
        <v>1.4573459715639809</v>
      </c>
      <c r="AR67" s="474">
        <f t="shared" si="33"/>
        <v>1.7251184834123223</v>
      </c>
      <c r="AS67" s="472">
        <f t="shared" si="33"/>
        <v>1.6255924170616114</v>
      </c>
      <c r="AT67" s="473">
        <f t="shared" si="33"/>
        <v>15.855450236966824</v>
      </c>
      <c r="AU67" s="475">
        <f t="shared" si="21"/>
        <v>1.4407582938388626</v>
      </c>
      <c r="AV67" s="474">
        <f t="shared" si="21"/>
        <v>1.113744075829384</v>
      </c>
      <c r="AW67" s="474">
        <f t="shared" si="21"/>
        <v>2.0047393364928912</v>
      </c>
      <c r="AX67" s="474">
        <f t="shared" si="21"/>
        <v>1.4360189573459716</v>
      </c>
      <c r="AY67" s="472">
        <f t="shared" si="21"/>
        <v>1.3933649289099526</v>
      </c>
      <c r="AZ67" s="476">
        <f t="shared" si="21"/>
        <v>7.3886255924170614</v>
      </c>
      <c r="BA67" s="477">
        <f t="shared" si="21"/>
        <v>69.808056872037909</v>
      </c>
      <c r="BC67" s="100"/>
    </row>
    <row r="68" spans="2:55" ht="27.95" customHeight="1">
      <c r="B68" s="289">
        <v>7</v>
      </c>
      <c r="C68" s="453" t="s">
        <v>228</v>
      </c>
      <c r="D68" s="456">
        <f t="shared" si="17"/>
        <v>668</v>
      </c>
      <c r="E68" s="457">
        <f t="shared" si="17"/>
        <v>577</v>
      </c>
      <c r="F68" s="458">
        <f t="shared" si="17"/>
        <v>0.86377245508982037</v>
      </c>
      <c r="G68" s="468">
        <f t="shared" si="15"/>
        <v>1.6325823223570191</v>
      </c>
      <c r="H68" s="469">
        <f t="shared" ref="H68:W68" si="34">H14/$E14</f>
        <v>1.5181975736568458</v>
      </c>
      <c r="I68" s="470">
        <f t="shared" si="34"/>
        <v>1.4107452339688042</v>
      </c>
      <c r="J68" s="471">
        <f t="shared" si="34"/>
        <v>1.6533795493934142</v>
      </c>
      <c r="K68" s="469">
        <f t="shared" si="34"/>
        <v>1.0675909878682843</v>
      </c>
      <c r="L68" s="468">
        <f t="shared" si="34"/>
        <v>1.5320623916811091</v>
      </c>
      <c r="M68" s="469">
        <f t="shared" si="34"/>
        <v>1.2738301559792027</v>
      </c>
      <c r="N68" s="469">
        <f t="shared" si="34"/>
        <v>0.3188908145580589</v>
      </c>
      <c r="O68" s="469">
        <f t="shared" si="34"/>
        <v>0.23223570190641249</v>
      </c>
      <c r="P68" s="469">
        <f t="shared" si="34"/>
        <v>0.96187175043327555</v>
      </c>
      <c r="Q68" s="469">
        <f t="shared" si="34"/>
        <v>0.54766031195840559</v>
      </c>
      <c r="R68" s="469">
        <f t="shared" si="34"/>
        <v>1.2616984402079723</v>
      </c>
      <c r="S68" s="469">
        <f t="shared" si="34"/>
        <v>2.7868284228769498</v>
      </c>
      <c r="T68" s="469">
        <f t="shared" si="34"/>
        <v>2.802426343154246</v>
      </c>
      <c r="U68" s="469">
        <f t="shared" si="34"/>
        <v>1.826689774696707</v>
      </c>
      <c r="V68" s="472">
        <f t="shared" si="34"/>
        <v>1.608318890814558</v>
      </c>
      <c r="W68" s="473">
        <f t="shared" si="34"/>
        <v>22.435008665511265</v>
      </c>
      <c r="X68" s="468">
        <f t="shared" ref="X68:AJ68" si="35">X14/$E14</f>
        <v>2.3032928942807627</v>
      </c>
      <c r="Y68" s="468">
        <f t="shared" si="35"/>
        <v>2.0641247833622183</v>
      </c>
      <c r="Z68" s="468">
        <f t="shared" si="35"/>
        <v>1.7712305025996533</v>
      </c>
      <c r="AA68" s="468">
        <f t="shared" si="35"/>
        <v>2.3830155979202772</v>
      </c>
      <c r="AB68" s="469">
        <f t="shared" si="35"/>
        <v>2.48526863084922</v>
      </c>
      <c r="AC68" s="469">
        <f t="shared" si="35"/>
        <v>1.6880415944540728</v>
      </c>
      <c r="AD68" s="469">
        <f t="shared" si="35"/>
        <v>1.7746967071057191</v>
      </c>
      <c r="AE68" s="469">
        <f t="shared" si="35"/>
        <v>2.0797227036395149</v>
      </c>
      <c r="AF68" s="469">
        <f t="shared" si="35"/>
        <v>1.8145580589254766</v>
      </c>
      <c r="AG68" s="469">
        <f t="shared" si="35"/>
        <v>0.94974003466204504</v>
      </c>
      <c r="AH68" s="474">
        <f t="shared" si="35"/>
        <v>0.98440207972270366</v>
      </c>
      <c r="AI68" s="472">
        <f t="shared" si="35"/>
        <v>1.5493934142114385</v>
      </c>
      <c r="AJ68" s="473">
        <f t="shared" si="35"/>
        <v>21.847487001733104</v>
      </c>
      <c r="AK68" s="468">
        <f t="shared" ref="AK68:AT68" si="36">AK14/$E14</f>
        <v>1.707105719237435</v>
      </c>
      <c r="AL68" s="469">
        <f t="shared" si="36"/>
        <v>1.6239168110918545</v>
      </c>
      <c r="AM68" s="469">
        <f t="shared" si="36"/>
        <v>1.9376083188908146</v>
      </c>
      <c r="AN68" s="469">
        <f t="shared" si="36"/>
        <v>2.4592720970537263</v>
      </c>
      <c r="AO68" s="469">
        <f t="shared" si="36"/>
        <v>2.3292894280762564</v>
      </c>
      <c r="AP68" s="469">
        <f t="shared" si="36"/>
        <v>1.1750433275563259</v>
      </c>
      <c r="AQ68" s="474">
        <f t="shared" si="36"/>
        <v>1.3154246100519931</v>
      </c>
      <c r="AR68" s="474">
        <f t="shared" si="36"/>
        <v>1.4939341421143848</v>
      </c>
      <c r="AS68" s="472">
        <f t="shared" si="36"/>
        <v>1.4280762564991334</v>
      </c>
      <c r="AT68" s="473">
        <f t="shared" si="36"/>
        <v>15.469670710571924</v>
      </c>
      <c r="AU68" s="475">
        <f t="shared" si="21"/>
        <v>1.0710571923743502</v>
      </c>
      <c r="AV68" s="474">
        <f t="shared" si="21"/>
        <v>0.82149046793760827</v>
      </c>
      <c r="AW68" s="474">
        <f t="shared" si="21"/>
        <v>1.5857885615251299</v>
      </c>
      <c r="AX68" s="474">
        <f t="shared" si="21"/>
        <v>1.050259965337955</v>
      </c>
      <c r="AY68" s="472">
        <f t="shared" si="21"/>
        <v>1.0779896013864818</v>
      </c>
      <c r="AZ68" s="476">
        <f t="shared" si="21"/>
        <v>5.6065857885615253</v>
      </c>
      <c r="BA68" s="477">
        <f t="shared" si="21"/>
        <v>65.358752166377812</v>
      </c>
    </row>
    <row r="69" spans="2:55" ht="27.95" customHeight="1">
      <c r="B69" s="289">
        <v>8</v>
      </c>
      <c r="C69" s="453" t="s">
        <v>229</v>
      </c>
      <c r="D69" s="456">
        <f t="shared" si="17"/>
        <v>503</v>
      </c>
      <c r="E69" s="457">
        <f t="shared" si="17"/>
        <v>368</v>
      </c>
      <c r="F69" s="458">
        <f t="shared" si="17"/>
        <v>0.73161033797216701</v>
      </c>
      <c r="G69" s="468">
        <f t="shared" si="15"/>
        <v>1.4021739130434783</v>
      </c>
      <c r="H69" s="469">
        <f t="shared" ref="H69:W69" si="37">H15/$E15</f>
        <v>1.1847826086956521</v>
      </c>
      <c r="I69" s="470">
        <f t="shared" si="37"/>
        <v>1.1576086956521738</v>
      </c>
      <c r="J69" s="471">
        <f t="shared" si="37"/>
        <v>1.6684782608695652</v>
      </c>
      <c r="K69" s="469">
        <f t="shared" si="37"/>
        <v>0.63586956521739135</v>
      </c>
      <c r="L69" s="468">
        <f t="shared" si="37"/>
        <v>1.4836956521739131</v>
      </c>
      <c r="M69" s="469">
        <f t="shared" si="37"/>
        <v>1.1847826086956521</v>
      </c>
      <c r="N69" s="469">
        <f t="shared" si="37"/>
        <v>0.46739130434782611</v>
      </c>
      <c r="O69" s="469">
        <f t="shared" si="37"/>
        <v>0.25</v>
      </c>
      <c r="P69" s="469">
        <f t="shared" si="37"/>
        <v>0.94021739130434778</v>
      </c>
      <c r="Q69" s="469">
        <f t="shared" si="37"/>
        <v>0.67934782608695654</v>
      </c>
      <c r="R69" s="469">
        <f t="shared" si="37"/>
        <v>1.375</v>
      </c>
      <c r="S69" s="469">
        <f t="shared" si="37"/>
        <v>2.1114130434782608</v>
      </c>
      <c r="T69" s="469">
        <f t="shared" si="37"/>
        <v>2.0625</v>
      </c>
      <c r="U69" s="469">
        <f t="shared" si="37"/>
        <v>1.5434782608695652</v>
      </c>
      <c r="V69" s="472">
        <f t="shared" si="37"/>
        <v>1.6358695652173914</v>
      </c>
      <c r="W69" s="473">
        <f t="shared" si="37"/>
        <v>19.782608695652176</v>
      </c>
      <c r="X69" s="468">
        <f t="shared" ref="X69:AJ69" si="38">X15/$E15</f>
        <v>2.0543478260869565</v>
      </c>
      <c r="Y69" s="468">
        <f t="shared" si="38"/>
        <v>1.875</v>
      </c>
      <c r="Z69" s="468">
        <f t="shared" si="38"/>
        <v>1.6304347826086956</v>
      </c>
      <c r="AA69" s="468">
        <f t="shared" si="38"/>
        <v>2.375</v>
      </c>
      <c r="AB69" s="469">
        <f t="shared" si="38"/>
        <v>1.9809782608695652</v>
      </c>
      <c r="AC69" s="469">
        <f t="shared" si="38"/>
        <v>1.8152173913043479</v>
      </c>
      <c r="AD69" s="469">
        <f t="shared" si="38"/>
        <v>1.8858695652173914</v>
      </c>
      <c r="AE69" s="469">
        <f t="shared" si="38"/>
        <v>2.0788043478260869</v>
      </c>
      <c r="AF69" s="469">
        <f t="shared" si="38"/>
        <v>1.875</v>
      </c>
      <c r="AG69" s="469">
        <f t="shared" si="38"/>
        <v>0.89130434782608692</v>
      </c>
      <c r="AH69" s="474">
        <f t="shared" si="38"/>
        <v>1.1576086956521738</v>
      </c>
      <c r="AI69" s="472">
        <f t="shared" si="38"/>
        <v>1.5326086956521738</v>
      </c>
      <c r="AJ69" s="473">
        <f t="shared" si="38"/>
        <v>21.152173913043477</v>
      </c>
      <c r="AK69" s="468">
        <f t="shared" ref="AK69:AT69" si="39">AK15/$E15</f>
        <v>1.4538043478260869</v>
      </c>
      <c r="AL69" s="469">
        <f t="shared" si="39"/>
        <v>1.4157608695652173</v>
      </c>
      <c r="AM69" s="469">
        <f t="shared" si="39"/>
        <v>1.923913043478261</v>
      </c>
      <c r="AN69" s="469">
        <f t="shared" si="39"/>
        <v>2.2663043478260869</v>
      </c>
      <c r="AO69" s="469">
        <f t="shared" si="39"/>
        <v>2.339673913043478</v>
      </c>
      <c r="AP69" s="469">
        <f t="shared" si="39"/>
        <v>1.1956521739130435</v>
      </c>
      <c r="AQ69" s="474">
        <f t="shared" si="39"/>
        <v>1.5244565217391304</v>
      </c>
      <c r="AR69" s="474">
        <f t="shared" si="39"/>
        <v>1.5217391304347827</v>
      </c>
      <c r="AS69" s="472">
        <f t="shared" si="39"/>
        <v>1.4565217391304348</v>
      </c>
      <c r="AT69" s="473">
        <f t="shared" si="39"/>
        <v>15.097826086956522</v>
      </c>
      <c r="AU69" s="475">
        <f t="shared" si="21"/>
        <v>1.0326086956521738</v>
      </c>
      <c r="AV69" s="474">
        <f t="shared" si="21"/>
        <v>0.60054347826086951</v>
      </c>
      <c r="AW69" s="474">
        <f t="shared" si="21"/>
        <v>1.3451086956521738</v>
      </c>
      <c r="AX69" s="474">
        <f t="shared" si="21"/>
        <v>1.0597826086956521</v>
      </c>
      <c r="AY69" s="472">
        <f t="shared" si="21"/>
        <v>1</v>
      </c>
      <c r="AZ69" s="476">
        <f t="shared" si="21"/>
        <v>5.0380434782608692</v>
      </c>
      <c r="BA69" s="477">
        <f t="shared" si="21"/>
        <v>61.070652173913047</v>
      </c>
    </row>
    <row r="70" spans="2:55" ht="27.95" customHeight="1">
      <c r="B70" s="289">
        <v>9</v>
      </c>
      <c r="C70" s="453" t="s">
        <v>230</v>
      </c>
      <c r="D70" s="456">
        <f t="shared" si="17"/>
        <v>937</v>
      </c>
      <c r="E70" s="457">
        <f t="shared" si="17"/>
        <v>902</v>
      </c>
      <c r="F70" s="458">
        <f t="shared" si="17"/>
        <v>0.96264674493062963</v>
      </c>
      <c r="G70" s="468">
        <f t="shared" si="15"/>
        <v>1.580931263858093</v>
      </c>
      <c r="H70" s="469">
        <f t="shared" ref="H70:W70" si="40">H16/$E16</f>
        <v>1.4611973392461197</v>
      </c>
      <c r="I70" s="470">
        <f t="shared" si="40"/>
        <v>1.3481152993348116</v>
      </c>
      <c r="J70" s="471">
        <f t="shared" si="40"/>
        <v>1.4567627494456763</v>
      </c>
      <c r="K70" s="469">
        <f t="shared" si="40"/>
        <v>0.51884700665188466</v>
      </c>
      <c r="L70" s="468">
        <f t="shared" si="40"/>
        <v>1.4833702882483371</v>
      </c>
      <c r="M70" s="469">
        <f t="shared" si="40"/>
        <v>1.080931263858093</v>
      </c>
      <c r="N70" s="469">
        <f t="shared" si="40"/>
        <v>0.46341463414634149</v>
      </c>
      <c r="O70" s="469">
        <f t="shared" si="40"/>
        <v>0.20066518847006651</v>
      </c>
      <c r="P70" s="469">
        <f t="shared" si="40"/>
        <v>0.96784922394678496</v>
      </c>
      <c r="Q70" s="469">
        <f t="shared" si="40"/>
        <v>0.68292682926829273</v>
      </c>
      <c r="R70" s="469">
        <f t="shared" si="40"/>
        <v>1.3946784922394679</v>
      </c>
      <c r="S70" s="469">
        <f t="shared" si="40"/>
        <v>2.4711751662971175</v>
      </c>
      <c r="T70" s="469">
        <f t="shared" si="40"/>
        <v>2.4146341463414633</v>
      </c>
      <c r="U70" s="469">
        <f t="shared" si="40"/>
        <v>1.5964523281596452</v>
      </c>
      <c r="V70" s="472">
        <f t="shared" si="40"/>
        <v>1.7184035476718404</v>
      </c>
      <c r="W70" s="473">
        <f t="shared" si="40"/>
        <v>20.840354767184035</v>
      </c>
      <c r="X70" s="468">
        <f t="shared" ref="X70:AJ70" si="41">X16/$E16</f>
        <v>2.4911308203991132</v>
      </c>
      <c r="Y70" s="468">
        <f t="shared" si="41"/>
        <v>2.1751662971175167</v>
      </c>
      <c r="Z70" s="468">
        <f t="shared" si="41"/>
        <v>1.9002217294900221</v>
      </c>
      <c r="AA70" s="468">
        <f t="shared" si="41"/>
        <v>2.4933481152993346</v>
      </c>
      <c r="AB70" s="469">
        <f t="shared" si="41"/>
        <v>2.3680709534368072</v>
      </c>
      <c r="AC70" s="469">
        <f t="shared" si="41"/>
        <v>1.7982261640798227</v>
      </c>
      <c r="AD70" s="469">
        <f t="shared" si="41"/>
        <v>1.8603104212860311</v>
      </c>
      <c r="AE70" s="469">
        <f t="shared" si="41"/>
        <v>2.1984478935698446</v>
      </c>
      <c r="AF70" s="469">
        <f t="shared" si="41"/>
        <v>1.998891352549889</v>
      </c>
      <c r="AG70" s="469">
        <f t="shared" si="41"/>
        <v>1.042128603104213</v>
      </c>
      <c r="AH70" s="474">
        <f t="shared" si="41"/>
        <v>1.1751662971175165</v>
      </c>
      <c r="AI70" s="472">
        <f t="shared" si="41"/>
        <v>1.7261640798226163</v>
      </c>
      <c r="AJ70" s="473">
        <f t="shared" si="41"/>
        <v>23.227272727272727</v>
      </c>
      <c r="AK70" s="468">
        <f t="shared" ref="AK70:AT70" si="42">AK16/$E16</f>
        <v>1.6186252771618626</v>
      </c>
      <c r="AL70" s="469">
        <f t="shared" si="42"/>
        <v>1.5543237250554325</v>
      </c>
      <c r="AM70" s="469">
        <f t="shared" si="42"/>
        <v>1.9623059866962307</v>
      </c>
      <c r="AN70" s="469">
        <f t="shared" si="42"/>
        <v>2.4645232815964522</v>
      </c>
      <c r="AO70" s="469">
        <f t="shared" si="42"/>
        <v>2.4611973392461199</v>
      </c>
      <c r="AP70" s="469">
        <f t="shared" si="42"/>
        <v>1.4079822616407982</v>
      </c>
      <c r="AQ70" s="474">
        <f t="shared" si="42"/>
        <v>1.6995565410199556</v>
      </c>
      <c r="AR70" s="474">
        <f t="shared" si="42"/>
        <v>1.6075388026607538</v>
      </c>
      <c r="AS70" s="472">
        <f t="shared" si="42"/>
        <v>1.5144124168514412</v>
      </c>
      <c r="AT70" s="473">
        <f t="shared" si="42"/>
        <v>16.290465631929045</v>
      </c>
      <c r="AU70" s="475">
        <f t="shared" si="21"/>
        <v>1.1463414634146341</v>
      </c>
      <c r="AV70" s="474">
        <f t="shared" si="21"/>
        <v>0.75831485587583147</v>
      </c>
      <c r="AW70" s="474">
        <f t="shared" si="21"/>
        <v>1.5565410199556542</v>
      </c>
      <c r="AX70" s="474">
        <f t="shared" si="21"/>
        <v>1.164079822616408</v>
      </c>
      <c r="AY70" s="472">
        <f t="shared" si="21"/>
        <v>1.2062084257206209</v>
      </c>
      <c r="AZ70" s="476">
        <f t="shared" si="21"/>
        <v>5.8314855875831482</v>
      </c>
      <c r="BA70" s="477">
        <f t="shared" si="21"/>
        <v>66.189578713968956</v>
      </c>
    </row>
    <row r="71" spans="2:55" ht="27.95" customHeight="1">
      <c r="B71" s="289">
        <v>10</v>
      </c>
      <c r="C71" s="453" t="s">
        <v>231</v>
      </c>
      <c r="D71" s="456">
        <f t="shared" si="17"/>
        <v>763</v>
      </c>
      <c r="E71" s="457">
        <f t="shared" si="17"/>
        <v>763</v>
      </c>
      <c r="F71" s="458">
        <f t="shared" si="17"/>
        <v>1</v>
      </c>
      <c r="G71" s="468">
        <f t="shared" si="15"/>
        <v>1.3787680209698558</v>
      </c>
      <c r="H71" s="469">
        <f t="shared" ref="H71:W71" si="43">H17/$E17</f>
        <v>1.2503276539973787</v>
      </c>
      <c r="I71" s="470">
        <f t="shared" si="43"/>
        <v>1.2136304062909566</v>
      </c>
      <c r="J71" s="471">
        <f t="shared" si="43"/>
        <v>1.4705111402359108</v>
      </c>
      <c r="K71" s="469">
        <f t="shared" si="43"/>
        <v>0.41153342070773263</v>
      </c>
      <c r="L71" s="468">
        <f t="shared" si="43"/>
        <v>1.5281782437745741</v>
      </c>
      <c r="M71" s="469">
        <f t="shared" si="43"/>
        <v>1.1402359108781128</v>
      </c>
      <c r="N71" s="469">
        <f t="shared" si="43"/>
        <v>0.49803407601572741</v>
      </c>
      <c r="O71" s="469">
        <f t="shared" si="43"/>
        <v>0.16251638269986893</v>
      </c>
      <c r="P71" s="469">
        <f t="shared" si="43"/>
        <v>0.96330275229357798</v>
      </c>
      <c r="Q71" s="469">
        <f t="shared" si="43"/>
        <v>0.6526867627785059</v>
      </c>
      <c r="R71" s="469">
        <f t="shared" si="43"/>
        <v>1.4469200524246395</v>
      </c>
      <c r="S71" s="469">
        <f t="shared" si="43"/>
        <v>2.1231979030144168</v>
      </c>
      <c r="T71" s="469">
        <f t="shared" si="43"/>
        <v>2.0484927916120577</v>
      </c>
      <c r="U71" s="469">
        <f t="shared" si="43"/>
        <v>1.4600262123197902</v>
      </c>
      <c r="V71" s="472">
        <f t="shared" si="43"/>
        <v>1.6880733944954129</v>
      </c>
      <c r="W71" s="473">
        <f t="shared" si="43"/>
        <v>19.43643512450852</v>
      </c>
      <c r="X71" s="468">
        <f t="shared" ref="X71:AJ71" si="44">X17/$E17</f>
        <v>2.0052424639580604</v>
      </c>
      <c r="Y71" s="468">
        <f t="shared" si="44"/>
        <v>1.8990825688073394</v>
      </c>
      <c r="Z71" s="468">
        <f t="shared" si="44"/>
        <v>1.8558322411533421</v>
      </c>
      <c r="AA71" s="468">
        <f t="shared" si="44"/>
        <v>2.3211009174311927</v>
      </c>
      <c r="AB71" s="469">
        <f t="shared" si="44"/>
        <v>2.2647444298820445</v>
      </c>
      <c r="AC71" s="469">
        <f t="shared" si="44"/>
        <v>1.7300131061598951</v>
      </c>
      <c r="AD71" s="469">
        <f t="shared" si="44"/>
        <v>1.8977719528178243</v>
      </c>
      <c r="AE71" s="469">
        <f t="shared" si="44"/>
        <v>1.8361730013106159</v>
      </c>
      <c r="AF71" s="469">
        <f t="shared" si="44"/>
        <v>1.9737876802096985</v>
      </c>
      <c r="AG71" s="469">
        <f t="shared" si="44"/>
        <v>0.98558322411533417</v>
      </c>
      <c r="AH71" s="474">
        <f t="shared" si="44"/>
        <v>1.218872870249017</v>
      </c>
      <c r="AI71" s="472">
        <f t="shared" si="44"/>
        <v>1.5845347313237221</v>
      </c>
      <c r="AJ71" s="473">
        <f t="shared" si="44"/>
        <v>21.572739187418087</v>
      </c>
      <c r="AK71" s="468">
        <f t="shared" ref="AK71:AT71" si="45">AK17/$E17</f>
        <v>1.0694626474442988</v>
      </c>
      <c r="AL71" s="469">
        <f t="shared" si="45"/>
        <v>0.98165137614678899</v>
      </c>
      <c r="AM71" s="469">
        <f t="shared" si="45"/>
        <v>1.910878112712975</v>
      </c>
      <c r="AN71" s="469">
        <f t="shared" si="45"/>
        <v>2.3473132372214942</v>
      </c>
      <c r="AO71" s="469">
        <f t="shared" si="45"/>
        <v>2.1428571428571428</v>
      </c>
      <c r="AP71" s="469">
        <f t="shared" si="45"/>
        <v>1.4233289646133682</v>
      </c>
      <c r="AQ71" s="474">
        <f t="shared" si="45"/>
        <v>1.3132372214941022</v>
      </c>
      <c r="AR71" s="474">
        <f t="shared" si="45"/>
        <v>1.6618610747051115</v>
      </c>
      <c r="AS71" s="472">
        <f t="shared" si="45"/>
        <v>1.4705111402359108</v>
      </c>
      <c r="AT71" s="473">
        <f t="shared" si="45"/>
        <v>14.321100917431192</v>
      </c>
      <c r="AU71" s="475">
        <f t="shared" si="21"/>
        <v>1.5779816513761469</v>
      </c>
      <c r="AV71" s="474">
        <f t="shared" si="21"/>
        <v>0.83355176933158581</v>
      </c>
      <c r="AW71" s="474">
        <f t="shared" si="21"/>
        <v>1.4429882044560944</v>
      </c>
      <c r="AX71" s="474">
        <f t="shared" si="21"/>
        <v>1.1716906946264745</v>
      </c>
      <c r="AY71" s="472">
        <f t="shared" si="21"/>
        <v>1.1009174311926606</v>
      </c>
      <c r="AZ71" s="476">
        <f t="shared" si="21"/>
        <v>6.1271297509829621</v>
      </c>
      <c r="BA71" s="477">
        <f t="shared" si="21"/>
        <v>61.457404980340762</v>
      </c>
    </row>
    <row r="72" spans="2:55" ht="27.95" customHeight="1">
      <c r="B72" s="289">
        <v>11</v>
      </c>
      <c r="C72" s="453" t="s">
        <v>232</v>
      </c>
      <c r="D72" s="456">
        <f t="shared" si="17"/>
        <v>1002</v>
      </c>
      <c r="E72" s="457">
        <f t="shared" si="17"/>
        <v>831</v>
      </c>
      <c r="F72" s="458">
        <f t="shared" si="17"/>
        <v>0.8293413173652695</v>
      </c>
      <c r="G72" s="468">
        <f t="shared" si="15"/>
        <v>1.4416365824308062</v>
      </c>
      <c r="H72" s="469">
        <f t="shared" ref="H72:W72" si="46">H18/$E18</f>
        <v>1.2539109506618531</v>
      </c>
      <c r="I72" s="470">
        <f t="shared" si="46"/>
        <v>1.2779783393501805</v>
      </c>
      <c r="J72" s="471">
        <f t="shared" si="46"/>
        <v>1.5643802647412757</v>
      </c>
      <c r="K72" s="469">
        <f t="shared" si="46"/>
        <v>0.5150421179302046</v>
      </c>
      <c r="L72" s="468">
        <f t="shared" si="46"/>
        <v>1.6558363417569193</v>
      </c>
      <c r="M72" s="469">
        <f t="shared" si="46"/>
        <v>1.2406738868832732</v>
      </c>
      <c r="N72" s="469">
        <f t="shared" si="46"/>
        <v>0.78219013237063784</v>
      </c>
      <c r="O72" s="469">
        <f t="shared" si="46"/>
        <v>0.32370637785800238</v>
      </c>
      <c r="P72" s="469">
        <f t="shared" si="46"/>
        <v>0.92900120336943437</v>
      </c>
      <c r="Q72" s="469">
        <f t="shared" si="46"/>
        <v>0.5703971119133574</v>
      </c>
      <c r="R72" s="469">
        <f t="shared" si="46"/>
        <v>1.5932611311672684</v>
      </c>
      <c r="S72" s="469">
        <f t="shared" si="46"/>
        <v>1.9133574007220218</v>
      </c>
      <c r="T72" s="469">
        <f t="shared" si="46"/>
        <v>1.8736462093862816</v>
      </c>
      <c r="U72" s="469">
        <f t="shared" si="46"/>
        <v>1.1841155234657039</v>
      </c>
      <c r="V72" s="472">
        <f t="shared" si="46"/>
        <v>1.6293622141997592</v>
      </c>
      <c r="W72" s="473">
        <f t="shared" si="46"/>
        <v>19.748495788206981</v>
      </c>
      <c r="X72" s="468">
        <f t="shared" ref="X72:AJ72" si="47">X18/$E18</f>
        <v>2.1696750902527078</v>
      </c>
      <c r="Y72" s="468">
        <f t="shared" si="47"/>
        <v>1.9277978339350181</v>
      </c>
      <c r="Z72" s="468">
        <f t="shared" si="47"/>
        <v>1.7930204572803852</v>
      </c>
      <c r="AA72" s="468">
        <f t="shared" si="47"/>
        <v>2.4199759326113117</v>
      </c>
      <c r="AB72" s="469">
        <f t="shared" si="47"/>
        <v>1.9530685920577617</v>
      </c>
      <c r="AC72" s="469">
        <f t="shared" si="47"/>
        <v>1.8219013237063779</v>
      </c>
      <c r="AD72" s="469">
        <f t="shared" si="47"/>
        <v>1.8868832731648617</v>
      </c>
      <c r="AE72" s="469">
        <f t="shared" si="47"/>
        <v>1.8375451263537905</v>
      </c>
      <c r="AF72" s="469">
        <f t="shared" si="47"/>
        <v>1.9711191335740073</v>
      </c>
      <c r="AG72" s="469">
        <f t="shared" si="47"/>
        <v>0.98194945848375448</v>
      </c>
      <c r="AH72" s="474">
        <f t="shared" si="47"/>
        <v>1.2635379061371841</v>
      </c>
      <c r="AI72" s="472">
        <f t="shared" si="47"/>
        <v>1.2527075812274369</v>
      </c>
      <c r="AJ72" s="473">
        <f t="shared" si="47"/>
        <v>21.279181708784598</v>
      </c>
      <c r="AK72" s="468">
        <f t="shared" ref="AK72:AT72" si="48">AK18/$E18</f>
        <v>1.5186522262334536</v>
      </c>
      <c r="AL72" s="469">
        <f t="shared" si="48"/>
        <v>1.4729241877256318</v>
      </c>
      <c r="AM72" s="469">
        <f t="shared" si="48"/>
        <v>1.8844765342960288</v>
      </c>
      <c r="AN72" s="469">
        <f t="shared" si="48"/>
        <v>2.3501805054151625</v>
      </c>
      <c r="AO72" s="469">
        <f t="shared" si="48"/>
        <v>2.4693140794223827</v>
      </c>
      <c r="AP72" s="469">
        <f t="shared" si="48"/>
        <v>1.4103489771359807</v>
      </c>
      <c r="AQ72" s="474">
        <f t="shared" si="48"/>
        <v>1.3935018050541517</v>
      </c>
      <c r="AR72" s="474">
        <f t="shared" si="48"/>
        <v>1.6052948255114321</v>
      </c>
      <c r="AS72" s="472">
        <f t="shared" si="48"/>
        <v>1.5162454873646209</v>
      </c>
      <c r="AT72" s="473">
        <f t="shared" si="48"/>
        <v>15.620938628158845</v>
      </c>
      <c r="AU72" s="475">
        <f t="shared" si="21"/>
        <v>1.7448856799037304</v>
      </c>
      <c r="AV72" s="474">
        <f t="shared" si="21"/>
        <v>1.009626955475331</v>
      </c>
      <c r="AW72" s="474">
        <f t="shared" si="21"/>
        <v>1.0938628158844765</v>
      </c>
      <c r="AX72" s="474">
        <f t="shared" si="21"/>
        <v>1.381468110709988</v>
      </c>
      <c r="AY72" s="472">
        <f t="shared" si="21"/>
        <v>1.1119133574007221</v>
      </c>
      <c r="AZ72" s="476">
        <f t="shared" si="21"/>
        <v>6.341756919374248</v>
      </c>
      <c r="BA72" s="477">
        <f t="shared" si="21"/>
        <v>62.990373044524667</v>
      </c>
    </row>
    <row r="73" spans="2:55" ht="27.95" customHeight="1">
      <c r="B73" s="289">
        <v>12</v>
      </c>
      <c r="C73" s="453" t="s">
        <v>233</v>
      </c>
      <c r="D73" s="456">
        <f t="shared" si="17"/>
        <v>545</v>
      </c>
      <c r="E73" s="457">
        <f t="shared" si="17"/>
        <v>545</v>
      </c>
      <c r="F73" s="458">
        <f t="shared" si="17"/>
        <v>1</v>
      </c>
      <c r="G73" s="468">
        <f t="shared" si="15"/>
        <v>1.6220183486238533</v>
      </c>
      <c r="H73" s="469">
        <f t="shared" ref="H73:W73" si="49">H19/$E19</f>
        <v>1.5302752293577981</v>
      </c>
      <c r="I73" s="470">
        <f t="shared" si="49"/>
        <v>1.3908256880733945</v>
      </c>
      <c r="J73" s="471">
        <f t="shared" si="49"/>
        <v>1.4715596330275229</v>
      </c>
      <c r="K73" s="469">
        <f t="shared" si="49"/>
        <v>0.58165137614678897</v>
      </c>
      <c r="L73" s="468">
        <f t="shared" si="49"/>
        <v>1.6146788990825689</v>
      </c>
      <c r="M73" s="469">
        <f t="shared" si="49"/>
        <v>1.2183486238532111</v>
      </c>
      <c r="N73" s="469">
        <f t="shared" si="49"/>
        <v>0.57981651376146792</v>
      </c>
      <c r="O73" s="469">
        <f t="shared" si="49"/>
        <v>0.30458715596330277</v>
      </c>
      <c r="P73" s="469">
        <f t="shared" si="49"/>
        <v>0.96697247706422018</v>
      </c>
      <c r="Q73" s="469">
        <f t="shared" si="49"/>
        <v>0.726605504587156</v>
      </c>
      <c r="R73" s="469">
        <f t="shared" si="49"/>
        <v>1.6440366972477065</v>
      </c>
      <c r="S73" s="469">
        <f t="shared" si="49"/>
        <v>2.2348623853211009</v>
      </c>
      <c r="T73" s="469">
        <f t="shared" si="49"/>
        <v>2.1688073394495411</v>
      </c>
      <c r="U73" s="469">
        <f t="shared" si="49"/>
        <v>1.5963302752293578</v>
      </c>
      <c r="V73" s="472">
        <f t="shared" si="49"/>
        <v>1.6954128440366973</v>
      </c>
      <c r="W73" s="473">
        <f t="shared" si="49"/>
        <v>21.346788990825686</v>
      </c>
      <c r="X73" s="468">
        <f t="shared" ref="X73:AJ73" si="50">X19/$E19</f>
        <v>2.6036697247706422</v>
      </c>
      <c r="Y73" s="468">
        <f t="shared" si="50"/>
        <v>2.2073394495412844</v>
      </c>
      <c r="Z73" s="468">
        <f t="shared" si="50"/>
        <v>1.8788990825688074</v>
      </c>
      <c r="AA73" s="468">
        <f t="shared" si="50"/>
        <v>2.4954128440366974</v>
      </c>
      <c r="AB73" s="469">
        <f t="shared" si="50"/>
        <v>2.7027522935779817</v>
      </c>
      <c r="AC73" s="469">
        <f t="shared" si="50"/>
        <v>1.8275229357798166</v>
      </c>
      <c r="AD73" s="469">
        <f t="shared" si="50"/>
        <v>1.871559633027523</v>
      </c>
      <c r="AE73" s="469">
        <f t="shared" si="50"/>
        <v>2.1247706422018346</v>
      </c>
      <c r="AF73" s="469">
        <f t="shared" si="50"/>
        <v>2.0752293577981651</v>
      </c>
      <c r="AG73" s="469">
        <f t="shared" si="50"/>
        <v>1.0385321100917431</v>
      </c>
      <c r="AH73" s="474">
        <f t="shared" si="50"/>
        <v>1.108256880733945</v>
      </c>
      <c r="AI73" s="472">
        <f t="shared" si="50"/>
        <v>1.8605504587155963</v>
      </c>
      <c r="AJ73" s="473">
        <f t="shared" si="50"/>
        <v>23.794495412844036</v>
      </c>
      <c r="AK73" s="468">
        <f t="shared" ref="AK73:AT73" si="51">AK19/$E19</f>
        <v>1.7596330275229357</v>
      </c>
      <c r="AL73" s="469">
        <f t="shared" si="51"/>
        <v>1.6091743119266055</v>
      </c>
      <c r="AM73" s="469">
        <f t="shared" si="51"/>
        <v>1.9376146788990827</v>
      </c>
      <c r="AN73" s="469">
        <f t="shared" si="51"/>
        <v>2.3559633027522935</v>
      </c>
      <c r="AO73" s="469">
        <f t="shared" si="51"/>
        <v>2.4935779816513763</v>
      </c>
      <c r="AP73" s="469">
        <f t="shared" si="51"/>
        <v>1.3027522935779816</v>
      </c>
      <c r="AQ73" s="474">
        <f t="shared" si="51"/>
        <v>1.5247706422018348</v>
      </c>
      <c r="AR73" s="474">
        <f t="shared" si="51"/>
        <v>1.6146788990825689</v>
      </c>
      <c r="AS73" s="472">
        <f t="shared" si="51"/>
        <v>1.5559633027522937</v>
      </c>
      <c r="AT73" s="473">
        <f t="shared" si="51"/>
        <v>16.154128440366971</v>
      </c>
      <c r="AU73" s="475">
        <f t="shared" ref="AU73:BA82" si="52">AU19/$E19</f>
        <v>1.1155963302752294</v>
      </c>
      <c r="AV73" s="474">
        <f t="shared" si="52"/>
        <v>0.66055045871559637</v>
      </c>
      <c r="AW73" s="474">
        <f t="shared" si="52"/>
        <v>1.1174311926605505</v>
      </c>
      <c r="AX73" s="474">
        <f t="shared" si="52"/>
        <v>1.4642201834862385</v>
      </c>
      <c r="AY73" s="472">
        <f t="shared" si="52"/>
        <v>1.236697247706422</v>
      </c>
      <c r="AZ73" s="476">
        <f t="shared" si="52"/>
        <v>5.5944954128440365</v>
      </c>
      <c r="BA73" s="477">
        <f t="shared" si="52"/>
        <v>66.88990825688073</v>
      </c>
    </row>
    <row r="74" spans="2:55" ht="27.95" customHeight="1">
      <c r="B74" s="289">
        <v>13</v>
      </c>
      <c r="C74" s="453" t="s">
        <v>234</v>
      </c>
      <c r="D74" s="456">
        <f t="shared" si="17"/>
        <v>538</v>
      </c>
      <c r="E74" s="457">
        <f t="shared" si="17"/>
        <v>452</v>
      </c>
      <c r="F74" s="458">
        <f t="shared" si="17"/>
        <v>0.8401486988847584</v>
      </c>
      <c r="G74" s="468">
        <f t="shared" si="15"/>
        <v>1.5530973451327434</v>
      </c>
      <c r="H74" s="469">
        <f t="shared" ref="H74:W74" si="53">H20/$E20</f>
        <v>1.3761061946902655</v>
      </c>
      <c r="I74" s="470">
        <f t="shared" si="53"/>
        <v>1.4115044247787611</v>
      </c>
      <c r="J74" s="471">
        <f t="shared" si="53"/>
        <v>1.584070796460177</v>
      </c>
      <c r="K74" s="469">
        <f t="shared" si="53"/>
        <v>0.84070796460176989</v>
      </c>
      <c r="L74" s="468">
        <f t="shared" si="53"/>
        <v>1.6017699115044248</v>
      </c>
      <c r="M74" s="469">
        <f t="shared" si="53"/>
        <v>1.165929203539823</v>
      </c>
      <c r="N74" s="469">
        <f t="shared" si="53"/>
        <v>0.52654867256637172</v>
      </c>
      <c r="O74" s="469">
        <f t="shared" si="53"/>
        <v>0.22566371681415928</v>
      </c>
      <c r="P74" s="469">
        <f t="shared" si="53"/>
        <v>0.9668141592920354</v>
      </c>
      <c r="Q74" s="469">
        <f t="shared" si="53"/>
        <v>0.57079646017699115</v>
      </c>
      <c r="R74" s="469">
        <f t="shared" si="53"/>
        <v>1.2699115044247788</v>
      </c>
      <c r="S74" s="469">
        <f t="shared" si="53"/>
        <v>2.3561946902654869</v>
      </c>
      <c r="T74" s="469">
        <f t="shared" si="53"/>
        <v>2.3694690265486726</v>
      </c>
      <c r="U74" s="469">
        <f t="shared" si="53"/>
        <v>1.6592920353982301</v>
      </c>
      <c r="V74" s="472">
        <f t="shared" si="53"/>
        <v>1.7212389380530972</v>
      </c>
      <c r="W74" s="473">
        <f t="shared" si="53"/>
        <v>21.199115044247787</v>
      </c>
      <c r="X74" s="468">
        <f t="shared" ref="X74:AJ74" si="54">X20/$E20</f>
        <v>2.2566371681415931</v>
      </c>
      <c r="Y74" s="468">
        <f t="shared" si="54"/>
        <v>1.9513274336283186</v>
      </c>
      <c r="Z74" s="468">
        <f t="shared" si="54"/>
        <v>1.8495575221238938</v>
      </c>
      <c r="AA74" s="468">
        <f t="shared" si="54"/>
        <v>2.4557522123893807</v>
      </c>
      <c r="AB74" s="469">
        <f t="shared" si="54"/>
        <v>1.8517699115044248</v>
      </c>
      <c r="AC74" s="469">
        <f t="shared" si="54"/>
        <v>1.7876106194690264</v>
      </c>
      <c r="AD74" s="469">
        <f t="shared" si="54"/>
        <v>1.8805309734513274</v>
      </c>
      <c r="AE74" s="469">
        <f t="shared" si="54"/>
        <v>2.1504424778761062</v>
      </c>
      <c r="AF74" s="469">
        <f t="shared" si="54"/>
        <v>1.8915929203539823</v>
      </c>
      <c r="AG74" s="469">
        <f t="shared" si="54"/>
        <v>0.96460176991150437</v>
      </c>
      <c r="AH74" s="474">
        <f t="shared" si="54"/>
        <v>1.1106194690265487</v>
      </c>
      <c r="AI74" s="472">
        <f t="shared" si="54"/>
        <v>1.5597345132743363</v>
      </c>
      <c r="AJ74" s="473">
        <f t="shared" si="54"/>
        <v>21.710176991150444</v>
      </c>
      <c r="AK74" s="468">
        <f t="shared" ref="AK74:AT74" si="55">AK20/$E20</f>
        <v>1.6526548672566372</v>
      </c>
      <c r="AL74" s="469">
        <f t="shared" si="55"/>
        <v>1.5486725663716814</v>
      </c>
      <c r="AM74" s="469">
        <f t="shared" si="55"/>
        <v>1.9247787610619469</v>
      </c>
      <c r="AN74" s="469">
        <f t="shared" si="55"/>
        <v>2.4823008849557522</v>
      </c>
      <c r="AO74" s="469">
        <f t="shared" si="55"/>
        <v>2.5154867256637168</v>
      </c>
      <c r="AP74" s="469">
        <f t="shared" si="55"/>
        <v>1.2389380530973451</v>
      </c>
      <c r="AQ74" s="474">
        <f t="shared" si="55"/>
        <v>1.3141592920353982</v>
      </c>
      <c r="AR74" s="474">
        <f t="shared" si="55"/>
        <v>1.5619469026548674</v>
      </c>
      <c r="AS74" s="472">
        <f t="shared" si="55"/>
        <v>1.6106194690265487</v>
      </c>
      <c r="AT74" s="473">
        <f t="shared" si="55"/>
        <v>15.849557522123893</v>
      </c>
      <c r="AU74" s="475">
        <f t="shared" si="52"/>
        <v>1.3938053097345133</v>
      </c>
      <c r="AV74" s="474">
        <f t="shared" si="52"/>
        <v>1.0707964601769913</v>
      </c>
      <c r="AW74" s="474">
        <f t="shared" si="52"/>
        <v>1.2610619469026549</v>
      </c>
      <c r="AX74" s="474">
        <f t="shared" si="52"/>
        <v>1.4469026548672566</v>
      </c>
      <c r="AY74" s="472">
        <f t="shared" si="52"/>
        <v>1.1902654867256637</v>
      </c>
      <c r="AZ74" s="476">
        <f t="shared" si="52"/>
        <v>6.3628318584070795</v>
      </c>
      <c r="BA74" s="477">
        <f t="shared" si="52"/>
        <v>65.121681415929203</v>
      </c>
    </row>
    <row r="75" spans="2:55" ht="27.95" customHeight="1">
      <c r="B75" s="289">
        <v>14</v>
      </c>
      <c r="C75" s="453" t="s">
        <v>235</v>
      </c>
      <c r="D75" s="456">
        <f t="shared" si="17"/>
        <v>729</v>
      </c>
      <c r="E75" s="457">
        <f t="shared" si="17"/>
        <v>446</v>
      </c>
      <c r="F75" s="458">
        <f t="shared" si="17"/>
        <v>0.61179698216735257</v>
      </c>
      <c r="G75" s="468">
        <f t="shared" si="15"/>
        <v>1.4618834080717489</v>
      </c>
      <c r="H75" s="469">
        <f t="shared" ref="H75:W75" si="56">H21/$E21</f>
        <v>1.2825112107623318</v>
      </c>
      <c r="I75" s="470">
        <f t="shared" si="56"/>
        <v>1.2331838565022422</v>
      </c>
      <c r="J75" s="471">
        <f t="shared" si="56"/>
        <v>1.4215246636771302</v>
      </c>
      <c r="K75" s="469">
        <f t="shared" si="56"/>
        <v>0.6300448430493274</v>
      </c>
      <c r="L75" s="468">
        <f t="shared" si="56"/>
        <v>1.7713004484304933</v>
      </c>
      <c r="M75" s="469">
        <f t="shared" si="56"/>
        <v>1.5224215246636772</v>
      </c>
      <c r="N75" s="469">
        <f t="shared" si="56"/>
        <v>0.63228699551569512</v>
      </c>
      <c r="O75" s="469">
        <f t="shared" si="56"/>
        <v>0.26681614349775784</v>
      </c>
      <c r="P75" s="469">
        <f t="shared" si="56"/>
        <v>0.9641255605381166</v>
      </c>
      <c r="Q75" s="469">
        <f t="shared" si="56"/>
        <v>0.547085201793722</v>
      </c>
      <c r="R75" s="469">
        <f t="shared" si="56"/>
        <v>1.242152466367713</v>
      </c>
      <c r="S75" s="469">
        <f t="shared" si="56"/>
        <v>2.0650224215246635</v>
      </c>
      <c r="T75" s="469">
        <f t="shared" si="56"/>
        <v>2.0246636771300448</v>
      </c>
      <c r="U75" s="469">
        <f t="shared" si="56"/>
        <v>1.7130044843049328</v>
      </c>
      <c r="V75" s="472">
        <f t="shared" si="56"/>
        <v>1.6278026905829597</v>
      </c>
      <c r="W75" s="473">
        <f t="shared" si="56"/>
        <v>20.405829596412556</v>
      </c>
      <c r="X75" s="468">
        <f t="shared" ref="X75:AJ75" si="57">X21/$E21</f>
        <v>2.1793721973094171</v>
      </c>
      <c r="Y75" s="468">
        <f t="shared" si="57"/>
        <v>1.9237668161434978</v>
      </c>
      <c r="Z75" s="468">
        <f t="shared" si="57"/>
        <v>1.8923766816143497</v>
      </c>
      <c r="AA75" s="468">
        <f t="shared" si="57"/>
        <v>2.4573991031390134</v>
      </c>
      <c r="AB75" s="469">
        <f t="shared" si="57"/>
        <v>2.2399103139013454</v>
      </c>
      <c r="AC75" s="469">
        <f t="shared" si="57"/>
        <v>1.6995515695067265</v>
      </c>
      <c r="AD75" s="469">
        <f t="shared" si="57"/>
        <v>1.8071748878923768</v>
      </c>
      <c r="AE75" s="469">
        <f t="shared" si="57"/>
        <v>1.6614349775784754</v>
      </c>
      <c r="AF75" s="469">
        <f t="shared" si="57"/>
        <v>1.9910313901345291</v>
      </c>
      <c r="AG75" s="469">
        <f t="shared" si="57"/>
        <v>1.0493273542600896</v>
      </c>
      <c r="AH75" s="474">
        <f t="shared" si="57"/>
        <v>1.1345291479820627</v>
      </c>
      <c r="AI75" s="472">
        <f t="shared" si="57"/>
        <v>1.506726457399103</v>
      </c>
      <c r="AJ75" s="473">
        <f t="shared" si="57"/>
        <v>21.542600896860986</v>
      </c>
      <c r="AK75" s="468">
        <f t="shared" ref="AK75:AT75" si="58">AK21/$E21</f>
        <v>1.399103139013453</v>
      </c>
      <c r="AL75" s="469">
        <f t="shared" si="58"/>
        <v>1.3340807174887892</v>
      </c>
      <c r="AM75" s="469">
        <f t="shared" si="58"/>
        <v>1.9013452914798206</v>
      </c>
      <c r="AN75" s="469">
        <f t="shared" si="58"/>
        <v>2.2802690582959642</v>
      </c>
      <c r="AO75" s="469">
        <f t="shared" si="58"/>
        <v>2.1659192825112106</v>
      </c>
      <c r="AP75" s="469">
        <f t="shared" si="58"/>
        <v>1.2825112107623318</v>
      </c>
      <c r="AQ75" s="474">
        <f t="shared" si="58"/>
        <v>0.93497757847533636</v>
      </c>
      <c r="AR75" s="474">
        <f t="shared" si="58"/>
        <v>1.6547085201793721</v>
      </c>
      <c r="AS75" s="472">
        <f t="shared" si="58"/>
        <v>1.4260089686098654</v>
      </c>
      <c r="AT75" s="473">
        <f t="shared" si="58"/>
        <v>14.378923766816143</v>
      </c>
      <c r="AU75" s="475">
        <f t="shared" si="52"/>
        <v>1.8385650224215246</v>
      </c>
      <c r="AV75" s="474">
        <f t="shared" si="52"/>
        <v>1.9843049327354261</v>
      </c>
      <c r="AW75" s="474">
        <f t="shared" si="52"/>
        <v>1.3251121076233183</v>
      </c>
      <c r="AX75" s="474">
        <f t="shared" si="52"/>
        <v>1.6278026905829597</v>
      </c>
      <c r="AY75" s="472">
        <f t="shared" si="52"/>
        <v>1.3811659192825112</v>
      </c>
      <c r="AZ75" s="476">
        <f t="shared" si="52"/>
        <v>8.1569506726457401</v>
      </c>
      <c r="BA75" s="477">
        <f t="shared" si="52"/>
        <v>64.484304932735427</v>
      </c>
    </row>
    <row r="76" spans="2:55" ht="27.95" customHeight="1">
      <c r="B76" s="289">
        <v>15</v>
      </c>
      <c r="C76" s="453" t="s">
        <v>236</v>
      </c>
      <c r="D76" s="456">
        <f t="shared" si="17"/>
        <v>480</v>
      </c>
      <c r="E76" s="457">
        <f t="shared" si="17"/>
        <v>480</v>
      </c>
      <c r="F76" s="458">
        <f t="shared" si="17"/>
        <v>1</v>
      </c>
      <c r="G76" s="468">
        <f t="shared" si="15"/>
        <v>1.4666666666666666</v>
      </c>
      <c r="H76" s="469">
        <f t="shared" ref="H76:W76" si="59">H22/$E22</f>
        <v>1.4708333333333334</v>
      </c>
      <c r="I76" s="470">
        <f t="shared" si="59"/>
        <v>1.3625</v>
      </c>
      <c r="J76" s="471">
        <f t="shared" si="59"/>
        <v>1.8583333333333334</v>
      </c>
      <c r="K76" s="469">
        <f t="shared" si="59"/>
        <v>1.2749999999999999</v>
      </c>
      <c r="L76" s="468">
        <f t="shared" si="59"/>
        <v>1.7291666666666667</v>
      </c>
      <c r="M76" s="469">
        <f t="shared" si="59"/>
        <v>1.6</v>
      </c>
      <c r="N76" s="469">
        <f t="shared" si="59"/>
        <v>0.73750000000000004</v>
      </c>
      <c r="O76" s="469">
        <f t="shared" si="59"/>
        <v>0.49791666666666667</v>
      </c>
      <c r="P76" s="469">
        <f t="shared" si="59"/>
        <v>0.97083333333333333</v>
      </c>
      <c r="Q76" s="469">
        <f t="shared" si="59"/>
        <v>0.70416666666666672</v>
      </c>
      <c r="R76" s="469">
        <f t="shared" si="59"/>
        <v>1.4583333333333333</v>
      </c>
      <c r="S76" s="469">
        <f t="shared" si="59"/>
        <v>2.5125000000000002</v>
      </c>
      <c r="T76" s="469">
        <f t="shared" si="59"/>
        <v>2.4937499999999999</v>
      </c>
      <c r="U76" s="469">
        <f t="shared" si="59"/>
        <v>1.5458333333333334</v>
      </c>
      <c r="V76" s="472">
        <f t="shared" si="59"/>
        <v>1.8291666666666666</v>
      </c>
      <c r="W76" s="473">
        <f t="shared" si="59"/>
        <v>23.512499999999999</v>
      </c>
      <c r="X76" s="468">
        <f t="shared" ref="X76:AJ76" si="60">X22/$E22</f>
        <v>2.2937500000000002</v>
      </c>
      <c r="Y76" s="468">
        <f t="shared" si="60"/>
        <v>1.89375</v>
      </c>
      <c r="Z76" s="468">
        <f t="shared" si="60"/>
        <v>1.9208333333333334</v>
      </c>
      <c r="AA76" s="468">
        <f t="shared" si="60"/>
        <v>2.3875000000000002</v>
      </c>
      <c r="AB76" s="469">
        <f t="shared" si="60"/>
        <v>2.6124999999999998</v>
      </c>
      <c r="AC76" s="469">
        <f t="shared" si="60"/>
        <v>1.7625</v>
      </c>
      <c r="AD76" s="469">
        <f t="shared" si="60"/>
        <v>1.9166666666666667</v>
      </c>
      <c r="AE76" s="469">
        <f t="shared" si="60"/>
        <v>2.0625</v>
      </c>
      <c r="AF76" s="469">
        <f t="shared" si="60"/>
        <v>1.85</v>
      </c>
      <c r="AG76" s="469">
        <f t="shared" si="60"/>
        <v>0.85</v>
      </c>
      <c r="AH76" s="474">
        <f t="shared" si="60"/>
        <v>1.1208333333333333</v>
      </c>
      <c r="AI76" s="472">
        <f t="shared" si="60"/>
        <v>1.5</v>
      </c>
      <c r="AJ76" s="473">
        <f t="shared" si="60"/>
        <v>22.170833333333334</v>
      </c>
      <c r="AK76" s="468">
        <f t="shared" ref="AK76:AT76" si="61">AK22/$E22</f>
        <v>1.4020833333333333</v>
      </c>
      <c r="AL76" s="469">
        <f t="shared" si="61"/>
        <v>1.2708333333333333</v>
      </c>
      <c r="AM76" s="469">
        <f t="shared" si="61"/>
        <v>1.9583333333333333</v>
      </c>
      <c r="AN76" s="469">
        <f t="shared" si="61"/>
        <v>2.5125000000000002</v>
      </c>
      <c r="AO76" s="469">
        <f t="shared" si="61"/>
        <v>2.09375</v>
      </c>
      <c r="AP76" s="469">
        <f t="shared" si="61"/>
        <v>1.1333333333333333</v>
      </c>
      <c r="AQ76" s="474">
        <f t="shared" si="61"/>
        <v>1.4375</v>
      </c>
      <c r="AR76" s="474">
        <f t="shared" si="61"/>
        <v>1.6125</v>
      </c>
      <c r="AS76" s="472">
        <f t="shared" si="61"/>
        <v>1.5458333333333334</v>
      </c>
      <c r="AT76" s="473">
        <f t="shared" si="61"/>
        <v>14.966666666666667</v>
      </c>
      <c r="AU76" s="475">
        <f t="shared" si="52"/>
        <v>1.2250000000000001</v>
      </c>
      <c r="AV76" s="474">
        <f t="shared" si="52"/>
        <v>0.84375</v>
      </c>
      <c r="AW76" s="474">
        <f t="shared" si="52"/>
        <v>1.29375</v>
      </c>
      <c r="AX76" s="474">
        <f t="shared" si="52"/>
        <v>1.2250000000000001</v>
      </c>
      <c r="AY76" s="472">
        <f t="shared" si="52"/>
        <v>1.0583333333333333</v>
      </c>
      <c r="AZ76" s="476">
        <f t="shared" si="52"/>
        <v>5.645833333333333</v>
      </c>
      <c r="BA76" s="477">
        <f t="shared" si="52"/>
        <v>66.295833333333334</v>
      </c>
    </row>
    <row r="77" spans="2:55" ht="27.95" customHeight="1">
      <c r="B77" s="289">
        <v>16</v>
      </c>
      <c r="C77" s="453" t="s">
        <v>237</v>
      </c>
      <c r="D77" s="456">
        <f t="shared" si="17"/>
        <v>507</v>
      </c>
      <c r="E77" s="457">
        <f t="shared" si="17"/>
        <v>507</v>
      </c>
      <c r="F77" s="458">
        <f t="shared" si="17"/>
        <v>1</v>
      </c>
      <c r="G77" s="468">
        <f t="shared" si="15"/>
        <v>1.7619329388560157</v>
      </c>
      <c r="H77" s="469">
        <f t="shared" ref="H77:W77" si="62">H23/$E23</f>
        <v>1.722682445759369</v>
      </c>
      <c r="I77" s="470">
        <f t="shared" si="62"/>
        <v>1.6506903353057198</v>
      </c>
      <c r="J77" s="471">
        <f t="shared" si="62"/>
        <v>1.6952662721893492</v>
      </c>
      <c r="K77" s="469">
        <f t="shared" si="62"/>
        <v>0.89566074950690344</v>
      </c>
      <c r="L77" s="468">
        <f t="shared" si="62"/>
        <v>1.7420118343195268</v>
      </c>
      <c r="M77" s="469">
        <f t="shared" si="62"/>
        <v>1.4516765285996056</v>
      </c>
      <c r="N77" s="469">
        <f t="shared" si="62"/>
        <v>0.95364891518737671</v>
      </c>
      <c r="O77" s="469">
        <f t="shared" si="62"/>
        <v>0.65049309664694266</v>
      </c>
      <c r="P77" s="469">
        <f t="shared" si="62"/>
        <v>0.97810650887573958</v>
      </c>
      <c r="Q77" s="469">
        <f t="shared" si="62"/>
        <v>0.86410256410256414</v>
      </c>
      <c r="R77" s="469">
        <f t="shared" si="62"/>
        <v>1.3213017751479292</v>
      </c>
      <c r="S77" s="469">
        <f t="shared" si="62"/>
        <v>2.3504930966469431</v>
      </c>
      <c r="T77" s="469">
        <f t="shared" si="62"/>
        <v>2.3680473372781061</v>
      </c>
      <c r="U77" s="469">
        <f t="shared" si="62"/>
        <v>1.7542406311637082</v>
      </c>
      <c r="V77" s="472">
        <f t="shared" si="62"/>
        <v>1.7783037475345169</v>
      </c>
      <c r="W77" s="473">
        <f t="shared" si="62"/>
        <v>23.938658777120317</v>
      </c>
      <c r="X77" s="468">
        <f t="shared" ref="X77:AJ77" si="63">X23/$E23</f>
        <v>2.6071005917159762</v>
      </c>
      <c r="Y77" s="468">
        <f t="shared" si="63"/>
        <v>2.357396449704142</v>
      </c>
      <c r="Z77" s="468">
        <f t="shared" si="63"/>
        <v>1.8771203155818541</v>
      </c>
      <c r="AA77" s="468">
        <f t="shared" si="63"/>
        <v>2.6019723865877711</v>
      </c>
      <c r="AB77" s="469">
        <f t="shared" si="63"/>
        <v>2.1735700197238659</v>
      </c>
      <c r="AC77" s="469">
        <f t="shared" si="63"/>
        <v>1.837869822485207</v>
      </c>
      <c r="AD77" s="469">
        <f t="shared" si="63"/>
        <v>1.9207100591715975</v>
      </c>
      <c r="AE77" s="469">
        <f t="shared" si="63"/>
        <v>2.3287968441814595</v>
      </c>
      <c r="AF77" s="469">
        <f t="shared" si="63"/>
        <v>2.1264299802761339</v>
      </c>
      <c r="AG77" s="469">
        <f t="shared" si="63"/>
        <v>1.0534516765285997</v>
      </c>
      <c r="AH77" s="474">
        <f t="shared" si="63"/>
        <v>1.2035502958579882</v>
      </c>
      <c r="AI77" s="472">
        <f t="shared" si="63"/>
        <v>1.9477317554240632</v>
      </c>
      <c r="AJ77" s="473">
        <f t="shared" si="63"/>
        <v>24.035700197238665</v>
      </c>
      <c r="AK77" s="468">
        <f t="shared" ref="AK77:AT77" si="64">AK23/$E23</f>
        <v>1.5106508875739644</v>
      </c>
      <c r="AL77" s="469">
        <f t="shared" si="64"/>
        <v>1.3357001972386588</v>
      </c>
      <c r="AM77" s="469">
        <f t="shared" si="64"/>
        <v>1.9161735700197238</v>
      </c>
      <c r="AN77" s="469">
        <f t="shared" si="64"/>
        <v>2.5846153846153848</v>
      </c>
      <c r="AO77" s="469">
        <f t="shared" si="64"/>
        <v>2.3228796844181461</v>
      </c>
      <c r="AP77" s="469">
        <f t="shared" si="64"/>
        <v>1.4301775147928992</v>
      </c>
      <c r="AQ77" s="474">
        <f t="shared" si="64"/>
        <v>1.3544378698224853</v>
      </c>
      <c r="AR77" s="474">
        <f t="shared" si="64"/>
        <v>1.6668639053254439</v>
      </c>
      <c r="AS77" s="472">
        <f t="shared" si="64"/>
        <v>1.6477317554240631</v>
      </c>
      <c r="AT77" s="473">
        <f t="shared" si="64"/>
        <v>15.769230769230768</v>
      </c>
      <c r="AU77" s="475">
        <f t="shared" si="52"/>
        <v>1.4138067061143984</v>
      </c>
      <c r="AV77" s="474">
        <f t="shared" si="52"/>
        <v>1.1145956607495069</v>
      </c>
      <c r="AW77" s="474">
        <f t="shared" si="52"/>
        <v>1.1285996055226826</v>
      </c>
      <c r="AX77" s="474">
        <f t="shared" si="52"/>
        <v>1.4214990138067063</v>
      </c>
      <c r="AY77" s="472">
        <f t="shared" si="52"/>
        <v>1.2944773175542406</v>
      </c>
      <c r="AZ77" s="476">
        <f t="shared" si="52"/>
        <v>6.3729783037475354</v>
      </c>
      <c r="BA77" s="477">
        <f t="shared" si="52"/>
        <v>70.116568047337296</v>
      </c>
    </row>
    <row r="78" spans="2:55" ht="27.95" customHeight="1">
      <c r="B78" s="289">
        <v>17</v>
      </c>
      <c r="C78" s="453" t="s">
        <v>238</v>
      </c>
      <c r="D78" s="456">
        <f t="shared" si="17"/>
        <v>281</v>
      </c>
      <c r="E78" s="457">
        <f t="shared" si="17"/>
        <v>276</v>
      </c>
      <c r="F78" s="458">
        <f t="shared" si="17"/>
        <v>0.98220640569395012</v>
      </c>
      <c r="G78" s="468">
        <f t="shared" si="15"/>
        <v>1.4710144927536233</v>
      </c>
      <c r="H78" s="469">
        <f t="shared" ref="H78:W78" si="65">H24/$E24</f>
        <v>1.3333333333333333</v>
      </c>
      <c r="I78" s="470">
        <f t="shared" si="65"/>
        <v>1.181159420289855</v>
      </c>
      <c r="J78" s="471">
        <f t="shared" si="65"/>
        <v>1.5797101449275361</v>
      </c>
      <c r="K78" s="469">
        <f t="shared" si="65"/>
        <v>0.61594202898550721</v>
      </c>
      <c r="L78" s="468">
        <f t="shared" si="65"/>
        <v>1.463768115942029</v>
      </c>
      <c r="M78" s="469">
        <f t="shared" si="65"/>
        <v>1.1014492753623188</v>
      </c>
      <c r="N78" s="469">
        <f t="shared" si="65"/>
        <v>0.64492753623188404</v>
      </c>
      <c r="O78" s="469">
        <f t="shared" si="65"/>
        <v>0.30072463768115942</v>
      </c>
      <c r="P78" s="469">
        <f t="shared" si="65"/>
        <v>0.97463768115942029</v>
      </c>
      <c r="Q78" s="469">
        <f t="shared" si="65"/>
        <v>0.74637681159420288</v>
      </c>
      <c r="R78" s="469">
        <f t="shared" si="65"/>
        <v>1.6014492753623188</v>
      </c>
      <c r="S78" s="469">
        <f t="shared" si="65"/>
        <v>2.2391304347826089</v>
      </c>
      <c r="T78" s="469">
        <f t="shared" si="65"/>
        <v>2.1630434782608696</v>
      </c>
      <c r="U78" s="469">
        <f t="shared" si="65"/>
        <v>1.681159420289855</v>
      </c>
      <c r="V78" s="472">
        <f t="shared" si="65"/>
        <v>1.7536231884057971</v>
      </c>
      <c r="W78" s="473">
        <f t="shared" si="65"/>
        <v>20.85144927536232</v>
      </c>
      <c r="X78" s="468">
        <f t="shared" ref="X78:AJ78" si="66">X24/$E24</f>
        <v>2.0760869565217392</v>
      </c>
      <c r="Y78" s="468">
        <f t="shared" si="66"/>
        <v>1.8043478260869565</v>
      </c>
      <c r="Z78" s="468">
        <f t="shared" si="66"/>
        <v>1.6884057971014492</v>
      </c>
      <c r="AA78" s="468">
        <f t="shared" si="66"/>
        <v>2.4094202898550723</v>
      </c>
      <c r="AB78" s="469">
        <f t="shared" si="66"/>
        <v>2.3586956521739131</v>
      </c>
      <c r="AC78" s="469">
        <f t="shared" si="66"/>
        <v>1.826086956521739</v>
      </c>
      <c r="AD78" s="469">
        <f t="shared" si="66"/>
        <v>1.9275362318840579</v>
      </c>
      <c r="AE78" s="469">
        <f t="shared" si="66"/>
        <v>1.9782608695652173</v>
      </c>
      <c r="AF78" s="469">
        <f t="shared" si="66"/>
        <v>1.9891304347826086</v>
      </c>
      <c r="AG78" s="469">
        <f t="shared" si="66"/>
        <v>1.0217391304347827</v>
      </c>
      <c r="AH78" s="474">
        <f t="shared" si="66"/>
        <v>1.1956521739130435</v>
      </c>
      <c r="AI78" s="472">
        <f t="shared" si="66"/>
        <v>1.2826086956521738</v>
      </c>
      <c r="AJ78" s="473">
        <f t="shared" si="66"/>
        <v>21.557971014492754</v>
      </c>
      <c r="AK78" s="468">
        <f t="shared" ref="AK78:AT78" si="67">AK24/$E24</f>
        <v>1.5905797101449275</v>
      </c>
      <c r="AL78" s="469">
        <f t="shared" si="67"/>
        <v>1.4384057971014492</v>
      </c>
      <c r="AM78" s="469">
        <f t="shared" si="67"/>
        <v>1.9202898550724639</v>
      </c>
      <c r="AN78" s="469">
        <f t="shared" si="67"/>
        <v>2.152173913043478</v>
      </c>
      <c r="AO78" s="469">
        <f t="shared" si="67"/>
        <v>2.3804347826086958</v>
      </c>
      <c r="AP78" s="469">
        <f t="shared" si="67"/>
        <v>1.2898550724637681</v>
      </c>
      <c r="AQ78" s="474">
        <f t="shared" si="67"/>
        <v>1.4565217391304348</v>
      </c>
      <c r="AR78" s="474">
        <f t="shared" si="67"/>
        <v>1.5144927536231885</v>
      </c>
      <c r="AS78" s="472">
        <f t="shared" si="67"/>
        <v>1.4202898550724639</v>
      </c>
      <c r="AT78" s="473">
        <f t="shared" si="67"/>
        <v>15.163043478260869</v>
      </c>
      <c r="AU78" s="475">
        <f t="shared" si="52"/>
        <v>1.5072463768115942</v>
      </c>
      <c r="AV78" s="474">
        <f t="shared" si="52"/>
        <v>1.1521739130434783</v>
      </c>
      <c r="AW78" s="474">
        <f t="shared" si="52"/>
        <v>1.4456521739130435</v>
      </c>
      <c r="AX78" s="474">
        <f t="shared" si="52"/>
        <v>1.5797101449275361</v>
      </c>
      <c r="AY78" s="472">
        <f t="shared" si="52"/>
        <v>1.1666666666666667</v>
      </c>
      <c r="AZ78" s="476">
        <f t="shared" si="52"/>
        <v>6.8514492753623184</v>
      </c>
      <c r="BA78" s="477">
        <f t="shared" si="52"/>
        <v>64.423913043478265</v>
      </c>
    </row>
    <row r="79" spans="2:55" ht="27.95" customHeight="1">
      <c r="B79" s="289">
        <v>18</v>
      </c>
      <c r="C79" s="453" t="s">
        <v>239</v>
      </c>
      <c r="D79" s="456">
        <f t="shared" si="17"/>
        <v>671</v>
      </c>
      <c r="E79" s="457">
        <f t="shared" si="17"/>
        <v>671</v>
      </c>
      <c r="F79" s="458">
        <f t="shared" si="17"/>
        <v>1</v>
      </c>
      <c r="G79" s="468">
        <f t="shared" si="15"/>
        <v>1.3740685543964233</v>
      </c>
      <c r="H79" s="469">
        <f t="shared" ref="H79:W79" si="68">H25/$E25</f>
        <v>1.1862891207153503</v>
      </c>
      <c r="I79" s="470">
        <f t="shared" si="68"/>
        <v>1.0819672131147542</v>
      </c>
      <c r="J79" s="471">
        <f t="shared" si="68"/>
        <v>1.713859910581222</v>
      </c>
      <c r="K79" s="469">
        <f t="shared" si="68"/>
        <v>0.46795827123695977</v>
      </c>
      <c r="L79" s="468">
        <f t="shared" si="68"/>
        <v>1.7913561847988078</v>
      </c>
      <c r="M79" s="469">
        <f t="shared" si="68"/>
        <v>1.4605067064083457</v>
      </c>
      <c r="N79" s="469">
        <f t="shared" si="68"/>
        <v>1.0312965722801788</v>
      </c>
      <c r="O79" s="469">
        <f t="shared" si="68"/>
        <v>0.4783904619970194</v>
      </c>
      <c r="P79" s="469">
        <f t="shared" si="68"/>
        <v>0.97168405365126675</v>
      </c>
      <c r="Q79" s="469">
        <f t="shared" si="68"/>
        <v>0.69150521609538007</v>
      </c>
      <c r="R79" s="469">
        <f t="shared" si="68"/>
        <v>1.3830104321907601</v>
      </c>
      <c r="S79" s="469">
        <f t="shared" si="68"/>
        <v>2.3651266766020864</v>
      </c>
      <c r="T79" s="469">
        <f t="shared" si="68"/>
        <v>2.3472429210134127</v>
      </c>
      <c r="U79" s="469">
        <f t="shared" si="68"/>
        <v>1.7645305514157974</v>
      </c>
      <c r="V79" s="472">
        <f t="shared" si="68"/>
        <v>1.6929955290611027</v>
      </c>
      <c r="W79" s="473">
        <f t="shared" si="68"/>
        <v>21.801788375558868</v>
      </c>
      <c r="X79" s="468">
        <f t="shared" ref="X79:AJ79" si="69">X25/$E25</f>
        <v>1.8912071535022354</v>
      </c>
      <c r="Y79" s="468">
        <f t="shared" si="69"/>
        <v>1.5827123695976155</v>
      </c>
      <c r="Z79" s="468">
        <f t="shared" si="69"/>
        <v>1.7257824143070044</v>
      </c>
      <c r="AA79" s="468">
        <f t="shared" si="69"/>
        <v>2.3889716840536512</v>
      </c>
      <c r="AB79" s="469">
        <f t="shared" si="69"/>
        <v>2.1639344262295084</v>
      </c>
      <c r="AC79" s="469">
        <f t="shared" si="69"/>
        <v>1.7853949329359164</v>
      </c>
      <c r="AD79" s="469">
        <f t="shared" si="69"/>
        <v>1.886736214605067</v>
      </c>
      <c r="AE79" s="469">
        <f t="shared" si="69"/>
        <v>1.7794336810730254</v>
      </c>
      <c r="AF79" s="469">
        <f t="shared" si="69"/>
        <v>2.1997019374068554</v>
      </c>
      <c r="AG79" s="469">
        <f t="shared" si="69"/>
        <v>1.1594634873323397</v>
      </c>
      <c r="AH79" s="474">
        <f t="shared" si="69"/>
        <v>0.90014903129657231</v>
      </c>
      <c r="AI79" s="472">
        <f t="shared" si="69"/>
        <v>1.5916542473919524</v>
      </c>
      <c r="AJ79" s="473">
        <f t="shared" si="69"/>
        <v>21.055141579731742</v>
      </c>
      <c r="AK79" s="468">
        <f t="shared" ref="AK79:AT79" si="70">AK25/$E25</f>
        <v>1.0864381520119224</v>
      </c>
      <c r="AL79" s="469">
        <f t="shared" si="70"/>
        <v>1.0044709388971684</v>
      </c>
      <c r="AM79" s="469">
        <f t="shared" si="70"/>
        <v>1.9374068554396424</v>
      </c>
      <c r="AN79" s="469">
        <f t="shared" si="70"/>
        <v>2.360655737704918</v>
      </c>
      <c r="AO79" s="469">
        <f t="shared" si="70"/>
        <v>2.1415797317436662</v>
      </c>
      <c r="AP79" s="469">
        <f t="shared" si="70"/>
        <v>1.2131147540983607</v>
      </c>
      <c r="AQ79" s="474">
        <f t="shared" si="70"/>
        <v>0.84500745156482859</v>
      </c>
      <c r="AR79" s="474">
        <f t="shared" si="70"/>
        <v>1.6095380029806259</v>
      </c>
      <c r="AS79" s="472">
        <f t="shared" si="70"/>
        <v>1.4366616989567809</v>
      </c>
      <c r="AT79" s="473">
        <f t="shared" si="70"/>
        <v>13.634873323397914</v>
      </c>
      <c r="AU79" s="475">
        <f t="shared" si="52"/>
        <v>1.9672131147540983</v>
      </c>
      <c r="AV79" s="474">
        <f t="shared" si="52"/>
        <v>2.5022354694485842</v>
      </c>
      <c r="AW79" s="474">
        <f t="shared" si="52"/>
        <v>1.34575260804769</v>
      </c>
      <c r="AX79" s="474">
        <f t="shared" si="52"/>
        <v>1.65424739195231</v>
      </c>
      <c r="AY79" s="472">
        <f t="shared" si="52"/>
        <v>0.96572280178837555</v>
      </c>
      <c r="AZ79" s="476">
        <f t="shared" si="52"/>
        <v>8.4351713859910582</v>
      </c>
      <c r="BA79" s="477">
        <f t="shared" si="52"/>
        <v>64.926974664679577</v>
      </c>
    </row>
    <row r="80" spans="2:55" ht="27.95" customHeight="1">
      <c r="B80" s="289">
        <v>19</v>
      </c>
      <c r="C80" s="453" t="s">
        <v>240</v>
      </c>
      <c r="D80" s="456">
        <f t="shared" si="17"/>
        <v>701</v>
      </c>
      <c r="E80" s="457">
        <f t="shared" si="17"/>
        <v>507</v>
      </c>
      <c r="F80" s="458">
        <f t="shared" si="17"/>
        <v>0.72325249643366618</v>
      </c>
      <c r="G80" s="468">
        <f t="shared" si="15"/>
        <v>1.4911242603550297</v>
      </c>
      <c r="H80" s="469">
        <f t="shared" ref="H80:W80" si="71">H26/$E26</f>
        <v>1.3806706114398422</v>
      </c>
      <c r="I80" s="470">
        <f t="shared" si="71"/>
        <v>1.1163708086785009</v>
      </c>
      <c r="J80" s="471">
        <f t="shared" si="71"/>
        <v>1.4595660749506902</v>
      </c>
      <c r="K80" s="469">
        <f t="shared" si="71"/>
        <v>0.60749506903353057</v>
      </c>
      <c r="L80" s="468">
        <f t="shared" si="71"/>
        <v>1.5897435897435896</v>
      </c>
      <c r="M80" s="469">
        <f t="shared" si="71"/>
        <v>1.2544378698224852</v>
      </c>
      <c r="N80" s="469">
        <f t="shared" si="71"/>
        <v>0.68244575936883634</v>
      </c>
      <c r="O80" s="469">
        <f t="shared" si="71"/>
        <v>0.51873767258382641</v>
      </c>
      <c r="P80" s="469">
        <f t="shared" si="71"/>
        <v>0.93885601577909272</v>
      </c>
      <c r="Q80" s="469">
        <f t="shared" si="71"/>
        <v>0.5483234714003945</v>
      </c>
      <c r="R80" s="469">
        <f t="shared" si="71"/>
        <v>1.1518737672583828</v>
      </c>
      <c r="S80" s="469">
        <f t="shared" si="71"/>
        <v>2.3195266272189348</v>
      </c>
      <c r="T80" s="469">
        <f t="shared" si="71"/>
        <v>2.2426035502958581</v>
      </c>
      <c r="U80" s="469">
        <f t="shared" si="71"/>
        <v>1.6134122287968442</v>
      </c>
      <c r="V80" s="472">
        <f t="shared" si="71"/>
        <v>1.5660749506903353</v>
      </c>
      <c r="W80" s="473">
        <f t="shared" si="71"/>
        <v>20.481262327416175</v>
      </c>
      <c r="X80" s="468">
        <f t="shared" ref="X80:AJ80" si="72">X26/$E26</f>
        <v>2.2071005917159763</v>
      </c>
      <c r="Y80" s="468">
        <f t="shared" si="72"/>
        <v>1.8007889546351086</v>
      </c>
      <c r="Z80" s="468">
        <f t="shared" si="72"/>
        <v>1.834319526627219</v>
      </c>
      <c r="AA80" s="468">
        <f t="shared" si="72"/>
        <v>2.4260355029585798</v>
      </c>
      <c r="AB80" s="469">
        <f t="shared" si="72"/>
        <v>1.4950690335305721</v>
      </c>
      <c r="AC80" s="469">
        <f t="shared" si="72"/>
        <v>1.6706114398422092</v>
      </c>
      <c r="AD80" s="469">
        <f t="shared" si="72"/>
        <v>1.7790927021696252</v>
      </c>
      <c r="AE80" s="469">
        <f t="shared" si="72"/>
        <v>1.6153846153846154</v>
      </c>
      <c r="AF80" s="469">
        <f t="shared" si="72"/>
        <v>1.7928994082840237</v>
      </c>
      <c r="AG80" s="469">
        <f t="shared" si="72"/>
        <v>0.9191321499013807</v>
      </c>
      <c r="AH80" s="474">
        <f t="shared" si="72"/>
        <v>0.69822485207100593</v>
      </c>
      <c r="AI80" s="472">
        <f t="shared" si="72"/>
        <v>1.1834319526627219</v>
      </c>
      <c r="AJ80" s="473">
        <f t="shared" si="72"/>
        <v>19.422090729783037</v>
      </c>
      <c r="AK80" s="468">
        <f t="shared" ref="AK80:AT80" si="73">AK26/$E26</f>
        <v>1.3727810650887573</v>
      </c>
      <c r="AL80" s="469">
        <f t="shared" si="73"/>
        <v>1.3096646942800789</v>
      </c>
      <c r="AM80" s="469">
        <f t="shared" si="73"/>
        <v>1.8856015779092703</v>
      </c>
      <c r="AN80" s="469">
        <f t="shared" si="73"/>
        <v>2.1834319526627217</v>
      </c>
      <c r="AO80" s="469">
        <f t="shared" si="73"/>
        <v>2.2642998027613412</v>
      </c>
      <c r="AP80" s="469">
        <f t="shared" si="73"/>
        <v>0.95857988165680474</v>
      </c>
      <c r="AQ80" s="474">
        <f t="shared" si="73"/>
        <v>0.87573964497041423</v>
      </c>
      <c r="AR80" s="474">
        <f t="shared" si="73"/>
        <v>1.5463510848126232</v>
      </c>
      <c r="AS80" s="472">
        <f t="shared" si="73"/>
        <v>1.4477317554240632</v>
      </c>
      <c r="AT80" s="473">
        <f t="shared" si="73"/>
        <v>13.844181459566075</v>
      </c>
      <c r="AU80" s="475">
        <f t="shared" si="52"/>
        <v>1.8579881656804733</v>
      </c>
      <c r="AV80" s="474">
        <f t="shared" si="52"/>
        <v>2.1696252465483234</v>
      </c>
      <c r="AW80" s="474">
        <f t="shared" si="52"/>
        <v>1.0473372781065089</v>
      </c>
      <c r="AX80" s="474">
        <f t="shared" si="52"/>
        <v>1.5857988165680474</v>
      </c>
      <c r="AY80" s="472">
        <f t="shared" si="52"/>
        <v>0.99408284023668636</v>
      </c>
      <c r="AZ80" s="476">
        <f t="shared" si="52"/>
        <v>7.6548323471400392</v>
      </c>
      <c r="BA80" s="477">
        <f t="shared" si="52"/>
        <v>61.402366863905328</v>
      </c>
    </row>
    <row r="81" spans="2:53" ht="27.95" customHeight="1">
      <c r="B81" s="289">
        <v>20</v>
      </c>
      <c r="C81" s="453" t="s">
        <v>241</v>
      </c>
      <c r="D81" s="456">
        <f t="shared" si="17"/>
        <v>434</v>
      </c>
      <c r="E81" s="457">
        <f t="shared" si="17"/>
        <v>386</v>
      </c>
      <c r="F81" s="458">
        <f t="shared" si="17"/>
        <v>0.88940092165898621</v>
      </c>
      <c r="G81" s="468">
        <f t="shared" si="15"/>
        <v>1.4637305699481866</v>
      </c>
      <c r="H81" s="469">
        <f t="shared" ref="H81:W81" si="74">H27/$E27</f>
        <v>1.4378238341968912</v>
      </c>
      <c r="I81" s="470">
        <f t="shared" si="74"/>
        <v>1.3264248704663213</v>
      </c>
      <c r="J81" s="471">
        <f t="shared" si="74"/>
        <v>1.3082901554404145</v>
      </c>
      <c r="K81" s="469">
        <f t="shared" si="74"/>
        <v>0.5</v>
      </c>
      <c r="L81" s="468">
        <f t="shared" si="74"/>
        <v>1.5932642487046633</v>
      </c>
      <c r="M81" s="469">
        <f t="shared" si="74"/>
        <v>1.3575129533678756</v>
      </c>
      <c r="N81" s="469">
        <f t="shared" si="74"/>
        <v>0.62435233160621761</v>
      </c>
      <c r="O81" s="469">
        <f t="shared" si="74"/>
        <v>0.41968911917098445</v>
      </c>
      <c r="P81" s="469">
        <f t="shared" si="74"/>
        <v>0.98445595854922274</v>
      </c>
      <c r="Q81" s="469">
        <f t="shared" si="74"/>
        <v>0.55440414507772018</v>
      </c>
      <c r="R81" s="469">
        <f t="shared" si="74"/>
        <v>1.1994818652849741</v>
      </c>
      <c r="S81" s="469">
        <f t="shared" si="74"/>
        <v>2.1813471502590676</v>
      </c>
      <c r="T81" s="469">
        <f t="shared" si="74"/>
        <v>2.1709844559585494</v>
      </c>
      <c r="U81" s="469">
        <f t="shared" si="74"/>
        <v>1.6994818652849741</v>
      </c>
      <c r="V81" s="472">
        <f t="shared" si="74"/>
        <v>1.5673575129533679</v>
      </c>
      <c r="W81" s="473">
        <f t="shared" si="74"/>
        <v>20.388601036269431</v>
      </c>
      <c r="X81" s="468">
        <f t="shared" ref="X81:AJ81" si="75">X27/$E27</f>
        <v>2.3471502590673574</v>
      </c>
      <c r="Y81" s="468">
        <f t="shared" si="75"/>
        <v>1.8756476683937824</v>
      </c>
      <c r="Z81" s="468">
        <f t="shared" si="75"/>
        <v>1.6709844559585492</v>
      </c>
      <c r="AA81" s="468">
        <f t="shared" si="75"/>
        <v>2.3782383419689119</v>
      </c>
      <c r="AB81" s="469">
        <f t="shared" si="75"/>
        <v>1.116580310880829</v>
      </c>
      <c r="AC81" s="469">
        <f t="shared" si="75"/>
        <v>1.7176165803108809</v>
      </c>
      <c r="AD81" s="469">
        <f t="shared" si="75"/>
        <v>1.8652849740932642</v>
      </c>
      <c r="AE81" s="469">
        <f t="shared" si="75"/>
        <v>1.7098445595854923</v>
      </c>
      <c r="AF81" s="469">
        <f t="shared" si="75"/>
        <v>1.6580310880829014</v>
      </c>
      <c r="AG81" s="469">
        <f t="shared" si="75"/>
        <v>0.88341968911917101</v>
      </c>
      <c r="AH81" s="474">
        <f t="shared" si="75"/>
        <v>0.78756476683937826</v>
      </c>
      <c r="AI81" s="472">
        <f t="shared" si="75"/>
        <v>1.1994818652849741</v>
      </c>
      <c r="AJ81" s="473">
        <f t="shared" si="75"/>
        <v>19.209844559585491</v>
      </c>
      <c r="AK81" s="468">
        <f t="shared" ref="AK81:AT81" si="76">AK27/$E27</f>
        <v>1.4145077720207253</v>
      </c>
      <c r="AL81" s="469">
        <f t="shared" si="76"/>
        <v>1.3756476683937824</v>
      </c>
      <c r="AM81" s="469">
        <f t="shared" si="76"/>
        <v>1.9352331606217616</v>
      </c>
      <c r="AN81" s="469">
        <f t="shared" si="76"/>
        <v>2.3523316062176165</v>
      </c>
      <c r="AO81" s="469">
        <f t="shared" si="76"/>
        <v>2.1735751295336789</v>
      </c>
      <c r="AP81" s="469">
        <f t="shared" si="76"/>
        <v>0.94300518134715028</v>
      </c>
      <c r="AQ81" s="474">
        <f t="shared" si="76"/>
        <v>0.81606217616580312</v>
      </c>
      <c r="AR81" s="474">
        <f t="shared" si="76"/>
        <v>1.528497409326425</v>
      </c>
      <c r="AS81" s="472">
        <f t="shared" si="76"/>
        <v>1.5388601036269429</v>
      </c>
      <c r="AT81" s="473">
        <f t="shared" si="76"/>
        <v>14.077720207253886</v>
      </c>
      <c r="AU81" s="475">
        <f t="shared" si="52"/>
        <v>1.8082901554404145</v>
      </c>
      <c r="AV81" s="474">
        <f t="shared" si="52"/>
        <v>1.9093264248704662</v>
      </c>
      <c r="AW81" s="474">
        <f t="shared" si="52"/>
        <v>1.0310880829015545</v>
      </c>
      <c r="AX81" s="474">
        <f t="shared" si="52"/>
        <v>1.2150259067357514</v>
      </c>
      <c r="AY81" s="472">
        <f t="shared" si="52"/>
        <v>0.93782383419689119</v>
      </c>
      <c r="AZ81" s="476">
        <f t="shared" si="52"/>
        <v>6.9015544041450774</v>
      </c>
      <c r="BA81" s="477">
        <f t="shared" si="52"/>
        <v>60.577720207253883</v>
      </c>
    </row>
    <row r="82" spans="2:53" ht="27.95" customHeight="1">
      <c r="B82" s="289">
        <v>21</v>
      </c>
      <c r="C82" s="453" t="s">
        <v>242</v>
      </c>
      <c r="D82" s="456">
        <f t="shared" si="17"/>
        <v>466</v>
      </c>
      <c r="E82" s="457">
        <f t="shared" si="17"/>
        <v>464</v>
      </c>
      <c r="F82" s="458">
        <f t="shared" si="17"/>
        <v>0.99570815450643779</v>
      </c>
      <c r="G82" s="468">
        <f t="shared" si="15"/>
        <v>1.521551724137931</v>
      </c>
      <c r="H82" s="469">
        <f t="shared" ref="H82:W82" si="77">H28/$E28</f>
        <v>1.4612068965517242</v>
      </c>
      <c r="I82" s="470">
        <f t="shared" si="77"/>
        <v>1.2155172413793103</v>
      </c>
      <c r="J82" s="471">
        <f t="shared" si="77"/>
        <v>1.75</v>
      </c>
      <c r="K82" s="469">
        <f t="shared" si="77"/>
        <v>0.81681034482758619</v>
      </c>
      <c r="L82" s="468">
        <f t="shared" si="77"/>
        <v>1.75</v>
      </c>
      <c r="M82" s="469">
        <f t="shared" si="77"/>
        <v>1.4762931034482758</v>
      </c>
      <c r="N82" s="469">
        <f t="shared" si="77"/>
        <v>0.64224137931034486</v>
      </c>
      <c r="O82" s="469">
        <f t="shared" si="77"/>
        <v>0.47198275862068967</v>
      </c>
      <c r="P82" s="469">
        <f t="shared" si="77"/>
        <v>0.96336206896551724</v>
      </c>
      <c r="Q82" s="469">
        <f t="shared" si="77"/>
        <v>0.76293103448275867</v>
      </c>
      <c r="R82" s="469">
        <f t="shared" si="77"/>
        <v>1.1853448275862069</v>
      </c>
      <c r="S82" s="469">
        <f t="shared" si="77"/>
        <v>2.1918103448275863</v>
      </c>
      <c r="T82" s="469">
        <f t="shared" si="77"/>
        <v>2.1853448275862069</v>
      </c>
      <c r="U82" s="469">
        <f t="shared" si="77"/>
        <v>1.6120689655172413</v>
      </c>
      <c r="V82" s="472">
        <f t="shared" si="77"/>
        <v>1.7155172413793103</v>
      </c>
      <c r="W82" s="473">
        <f t="shared" si="77"/>
        <v>21.72198275862069</v>
      </c>
      <c r="X82" s="468">
        <f t="shared" ref="X82:AJ82" si="78">X28/$E28</f>
        <v>2.4633620689655173</v>
      </c>
      <c r="Y82" s="468">
        <f t="shared" si="78"/>
        <v>1.8814655172413792</v>
      </c>
      <c r="Z82" s="468">
        <f t="shared" si="78"/>
        <v>1.9094827586206897</v>
      </c>
      <c r="AA82" s="468">
        <f t="shared" si="78"/>
        <v>2.4008620689655173</v>
      </c>
      <c r="AB82" s="469">
        <f t="shared" si="78"/>
        <v>2.1336206896551726</v>
      </c>
      <c r="AC82" s="469">
        <f t="shared" si="78"/>
        <v>1.6637931034482758</v>
      </c>
      <c r="AD82" s="469">
        <f t="shared" si="78"/>
        <v>1.853448275862069</v>
      </c>
      <c r="AE82" s="469">
        <f t="shared" si="78"/>
        <v>1.6745689655172413</v>
      </c>
      <c r="AF82" s="469">
        <f t="shared" si="78"/>
        <v>1.959051724137931</v>
      </c>
      <c r="AG82" s="469">
        <f t="shared" si="78"/>
        <v>1.0689655172413792</v>
      </c>
      <c r="AH82" s="474">
        <f t="shared" si="78"/>
        <v>0.84051724137931039</v>
      </c>
      <c r="AI82" s="472">
        <f t="shared" si="78"/>
        <v>1.6422413793103448</v>
      </c>
      <c r="AJ82" s="473">
        <f t="shared" si="78"/>
        <v>21.491379310344829</v>
      </c>
      <c r="AK82" s="468">
        <f t="shared" ref="AK82:AT82" si="79">AK28/$E28</f>
        <v>1.1508620689655173</v>
      </c>
      <c r="AL82" s="469">
        <f t="shared" si="79"/>
        <v>1.0517241379310345</v>
      </c>
      <c r="AM82" s="469">
        <f t="shared" si="79"/>
        <v>1.853448275862069</v>
      </c>
      <c r="AN82" s="469">
        <f t="shared" si="79"/>
        <v>2.3922413793103448</v>
      </c>
      <c r="AO82" s="469">
        <f t="shared" si="79"/>
        <v>1.978448275862069</v>
      </c>
      <c r="AP82" s="469">
        <f t="shared" si="79"/>
        <v>1.3060344827586208</v>
      </c>
      <c r="AQ82" s="474">
        <f t="shared" si="79"/>
        <v>1.1767241379310345</v>
      </c>
      <c r="AR82" s="474">
        <f t="shared" si="79"/>
        <v>1.7112068965517242</v>
      </c>
      <c r="AS82" s="472">
        <f t="shared" si="79"/>
        <v>1.6939655172413792</v>
      </c>
      <c r="AT82" s="473">
        <f t="shared" si="79"/>
        <v>14.314655172413794</v>
      </c>
      <c r="AU82" s="475">
        <f t="shared" si="52"/>
        <v>1.8405172413793103</v>
      </c>
      <c r="AV82" s="474">
        <f t="shared" si="52"/>
        <v>2.0969827586206895</v>
      </c>
      <c r="AW82" s="474">
        <f t="shared" si="52"/>
        <v>1.021551724137931</v>
      </c>
      <c r="AX82" s="474">
        <f t="shared" si="52"/>
        <v>1.7025862068965518</v>
      </c>
      <c r="AY82" s="472">
        <f t="shared" si="52"/>
        <v>1.2887931034482758</v>
      </c>
      <c r="AZ82" s="476">
        <f t="shared" si="52"/>
        <v>7.9504310344827589</v>
      </c>
      <c r="BA82" s="477">
        <f t="shared" si="52"/>
        <v>65.478448275862064</v>
      </c>
    </row>
    <row r="83" spans="2:53" ht="27.95" customHeight="1">
      <c r="B83" s="289">
        <v>22</v>
      </c>
      <c r="C83" s="453" t="s">
        <v>243</v>
      </c>
      <c r="D83" s="456">
        <f t="shared" si="17"/>
        <v>289</v>
      </c>
      <c r="E83" s="457">
        <f t="shared" si="17"/>
        <v>274</v>
      </c>
      <c r="F83" s="458">
        <f t="shared" si="17"/>
        <v>0.94809688581314877</v>
      </c>
      <c r="G83" s="468">
        <f t="shared" si="15"/>
        <v>1.5328467153284671</v>
      </c>
      <c r="H83" s="469">
        <f t="shared" ref="H83:W83" si="80">H29/$E29</f>
        <v>1.4963503649635037</v>
      </c>
      <c r="I83" s="470">
        <f t="shared" si="80"/>
        <v>1.1386861313868613</v>
      </c>
      <c r="J83" s="471">
        <f t="shared" si="80"/>
        <v>1.8102189781021898</v>
      </c>
      <c r="K83" s="469">
        <f t="shared" si="80"/>
        <v>1.1167883211678833</v>
      </c>
      <c r="L83" s="468">
        <f t="shared" si="80"/>
        <v>1.7153284671532847</v>
      </c>
      <c r="M83" s="469">
        <f t="shared" si="80"/>
        <v>1.4598540145985401</v>
      </c>
      <c r="N83" s="469">
        <f t="shared" si="80"/>
        <v>0.87591240875912413</v>
      </c>
      <c r="O83" s="469">
        <f t="shared" si="80"/>
        <v>0.51094890510948909</v>
      </c>
      <c r="P83" s="469">
        <f t="shared" si="80"/>
        <v>0.95985401459854014</v>
      </c>
      <c r="Q83" s="469">
        <f t="shared" si="80"/>
        <v>0.79562043795620441</v>
      </c>
      <c r="R83" s="469">
        <f t="shared" si="80"/>
        <v>1.5401459854014599</v>
      </c>
      <c r="S83" s="469">
        <f t="shared" si="80"/>
        <v>2.5839416058394162</v>
      </c>
      <c r="T83" s="469">
        <f t="shared" si="80"/>
        <v>2.562043795620438</v>
      </c>
      <c r="U83" s="469">
        <f t="shared" si="80"/>
        <v>1.6277372262773722</v>
      </c>
      <c r="V83" s="472">
        <f t="shared" si="80"/>
        <v>1.781021897810219</v>
      </c>
      <c r="W83" s="473">
        <f t="shared" si="80"/>
        <v>23.507299270072991</v>
      </c>
      <c r="X83" s="468">
        <f t="shared" ref="X83:AJ83" si="81">X29/$E29</f>
        <v>2.3102189781021898</v>
      </c>
      <c r="Y83" s="468">
        <f t="shared" si="81"/>
        <v>1.8394160583941606</v>
      </c>
      <c r="Z83" s="468">
        <f t="shared" si="81"/>
        <v>1.9124087591240877</v>
      </c>
      <c r="AA83" s="468">
        <f t="shared" si="81"/>
        <v>2.4014598540145986</v>
      </c>
      <c r="AB83" s="469">
        <f t="shared" si="81"/>
        <v>1.7956204379562044</v>
      </c>
      <c r="AC83" s="469">
        <f t="shared" si="81"/>
        <v>1.7518248175182483</v>
      </c>
      <c r="AD83" s="469">
        <f t="shared" si="81"/>
        <v>1.802919708029197</v>
      </c>
      <c r="AE83" s="469">
        <f t="shared" si="81"/>
        <v>1.9270072992700731</v>
      </c>
      <c r="AF83" s="469">
        <f t="shared" si="81"/>
        <v>1.916058394160584</v>
      </c>
      <c r="AG83" s="469">
        <f t="shared" si="81"/>
        <v>1.1386861313868613</v>
      </c>
      <c r="AH83" s="474">
        <f t="shared" si="81"/>
        <v>0.96350364963503654</v>
      </c>
      <c r="AI83" s="472">
        <f t="shared" si="81"/>
        <v>1.4014598540145986</v>
      </c>
      <c r="AJ83" s="473">
        <f t="shared" si="81"/>
        <v>21.160583941605839</v>
      </c>
      <c r="AK83" s="468">
        <f t="shared" ref="AK83:AT83" si="82">AK29/$E29</f>
        <v>1.2773722627737227</v>
      </c>
      <c r="AL83" s="469">
        <f t="shared" si="82"/>
        <v>1.2591240875912408</v>
      </c>
      <c r="AM83" s="469">
        <f t="shared" si="82"/>
        <v>1.9124087591240877</v>
      </c>
      <c r="AN83" s="469">
        <f t="shared" si="82"/>
        <v>2.3759124087591239</v>
      </c>
      <c r="AO83" s="469">
        <f t="shared" si="82"/>
        <v>2.0802919708029197</v>
      </c>
      <c r="AP83" s="469">
        <f t="shared" si="82"/>
        <v>1.2627737226277371</v>
      </c>
      <c r="AQ83" s="474">
        <f t="shared" si="82"/>
        <v>2.0474452554744524</v>
      </c>
      <c r="AR83" s="474">
        <f t="shared" si="82"/>
        <v>1.5474452554744527</v>
      </c>
      <c r="AS83" s="472">
        <f t="shared" si="82"/>
        <v>1.5693430656934306</v>
      </c>
      <c r="AT83" s="473">
        <f t="shared" si="82"/>
        <v>15.332116788321168</v>
      </c>
      <c r="AU83" s="475">
        <f t="shared" ref="AU83:BA92" si="83">AU29/$E29</f>
        <v>1.7445255474452555</v>
      </c>
      <c r="AV83" s="474">
        <f t="shared" si="83"/>
        <v>1.1058394160583942</v>
      </c>
      <c r="AW83" s="474">
        <f t="shared" si="83"/>
        <v>1.1496350364963503</v>
      </c>
      <c r="AX83" s="474">
        <f t="shared" si="83"/>
        <v>1.3284671532846715</v>
      </c>
      <c r="AY83" s="472">
        <f t="shared" si="83"/>
        <v>1.0072992700729928</v>
      </c>
      <c r="AZ83" s="476">
        <f t="shared" si="83"/>
        <v>6.335766423357664</v>
      </c>
      <c r="BA83" s="477">
        <f t="shared" si="83"/>
        <v>66.335766423357668</v>
      </c>
    </row>
    <row r="84" spans="2:53" ht="27.95" customHeight="1">
      <c r="B84" s="289">
        <v>23</v>
      </c>
      <c r="C84" s="453" t="s">
        <v>244</v>
      </c>
      <c r="D84" s="456">
        <f t="shared" si="17"/>
        <v>278</v>
      </c>
      <c r="E84" s="457">
        <f t="shared" si="17"/>
        <v>246</v>
      </c>
      <c r="F84" s="458">
        <f t="shared" si="17"/>
        <v>0.8848920863309353</v>
      </c>
      <c r="G84" s="468">
        <f t="shared" si="15"/>
        <v>1.6178861788617886</v>
      </c>
      <c r="H84" s="469">
        <f t="shared" ref="H84:W84" si="84">H30/$E30</f>
        <v>1.4471544715447155</v>
      </c>
      <c r="I84" s="470">
        <f t="shared" si="84"/>
        <v>1.2926829268292683</v>
      </c>
      <c r="J84" s="471">
        <f t="shared" si="84"/>
        <v>1.4471544715447155</v>
      </c>
      <c r="K84" s="469">
        <f t="shared" si="84"/>
        <v>0.57723577235772361</v>
      </c>
      <c r="L84" s="468">
        <f t="shared" si="84"/>
        <v>1.5528455284552845</v>
      </c>
      <c r="M84" s="469">
        <f t="shared" si="84"/>
        <v>1.2804878048780488</v>
      </c>
      <c r="N84" s="469">
        <f t="shared" si="84"/>
        <v>0.57723577235772361</v>
      </c>
      <c r="O84" s="469">
        <f t="shared" si="84"/>
        <v>0.41869918699186992</v>
      </c>
      <c r="P84" s="469">
        <f t="shared" si="84"/>
        <v>0.97560975609756095</v>
      </c>
      <c r="Q84" s="469">
        <f t="shared" si="84"/>
        <v>0.64227642276422769</v>
      </c>
      <c r="R84" s="469">
        <f t="shared" si="84"/>
        <v>1.3089430894308942</v>
      </c>
      <c r="S84" s="469">
        <f t="shared" si="84"/>
        <v>2.4878048780487805</v>
      </c>
      <c r="T84" s="469">
        <f t="shared" si="84"/>
        <v>2.475609756097561</v>
      </c>
      <c r="U84" s="469">
        <f t="shared" si="84"/>
        <v>1.7642276422764227</v>
      </c>
      <c r="V84" s="472">
        <f t="shared" si="84"/>
        <v>1.7804878048780488</v>
      </c>
      <c r="W84" s="473">
        <f t="shared" si="84"/>
        <v>21.646341463414632</v>
      </c>
      <c r="X84" s="468">
        <f t="shared" ref="X84:AJ84" si="85">X30/$E30</f>
        <v>2.3292682926829267</v>
      </c>
      <c r="Y84" s="468">
        <f t="shared" si="85"/>
        <v>1.8048780487804879</v>
      </c>
      <c r="Z84" s="468">
        <f t="shared" si="85"/>
        <v>1.8617886178861789</v>
      </c>
      <c r="AA84" s="468">
        <f t="shared" si="85"/>
        <v>2.3048780487804876</v>
      </c>
      <c r="AB84" s="469">
        <f t="shared" si="85"/>
        <v>1.9634146341463414</v>
      </c>
      <c r="AC84" s="469">
        <f t="shared" si="85"/>
        <v>1.7723577235772359</v>
      </c>
      <c r="AD84" s="469">
        <f t="shared" si="85"/>
        <v>1.8536585365853659</v>
      </c>
      <c r="AE84" s="469">
        <f t="shared" si="85"/>
        <v>2.0121951219512195</v>
      </c>
      <c r="AF84" s="469">
        <f t="shared" si="85"/>
        <v>2.0365853658536586</v>
      </c>
      <c r="AG84" s="469">
        <f t="shared" si="85"/>
        <v>1.024390243902439</v>
      </c>
      <c r="AH84" s="474">
        <f t="shared" si="85"/>
        <v>0.86991869918699183</v>
      </c>
      <c r="AI84" s="472">
        <f t="shared" si="85"/>
        <v>1.3170731707317074</v>
      </c>
      <c r="AJ84" s="473">
        <f t="shared" si="85"/>
        <v>21.150406504065042</v>
      </c>
      <c r="AK84" s="468">
        <f t="shared" ref="AK84:AT84" si="86">AK30/$E30</f>
        <v>1.2113821138211383</v>
      </c>
      <c r="AL84" s="469">
        <f t="shared" si="86"/>
        <v>1.1504065040650406</v>
      </c>
      <c r="AM84" s="469">
        <f t="shared" si="86"/>
        <v>1.9268292682926829</v>
      </c>
      <c r="AN84" s="469">
        <f t="shared" si="86"/>
        <v>2.3292682926829267</v>
      </c>
      <c r="AO84" s="469">
        <f t="shared" si="86"/>
        <v>1.975609756097561</v>
      </c>
      <c r="AP84" s="469">
        <f t="shared" si="86"/>
        <v>1.1544715447154472</v>
      </c>
      <c r="AQ84" s="474">
        <f t="shared" si="86"/>
        <v>1.524390243902439</v>
      </c>
      <c r="AR84" s="474">
        <f t="shared" si="86"/>
        <v>1.5284552845528456</v>
      </c>
      <c r="AS84" s="472">
        <f t="shared" si="86"/>
        <v>1.4634146341463414</v>
      </c>
      <c r="AT84" s="473">
        <f t="shared" si="86"/>
        <v>14.264227642276422</v>
      </c>
      <c r="AU84" s="475">
        <f t="shared" si="83"/>
        <v>1.3658536585365855</v>
      </c>
      <c r="AV84" s="474">
        <f t="shared" si="83"/>
        <v>0.71138211382113825</v>
      </c>
      <c r="AW84" s="474">
        <f t="shared" si="83"/>
        <v>1.1585365853658536</v>
      </c>
      <c r="AX84" s="474">
        <f t="shared" si="83"/>
        <v>1.3089430894308942</v>
      </c>
      <c r="AY84" s="472">
        <f t="shared" si="83"/>
        <v>1</v>
      </c>
      <c r="AZ84" s="476">
        <f t="shared" si="83"/>
        <v>5.5447154471544717</v>
      </c>
      <c r="BA84" s="477">
        <f t="shared" si="83"/>
        <v>62.605691056910572</v>
      </c>
    </row>
    <row r="85" spans="2:53" ht="27.95" customHeight="1">
      <c r="B85" s="289">
        <v>24</v>
      </c>
      <c r="C85" s="453" t="s">
        <v>245</v>
      </c>
      <c r="D85" s="456">
        <f t="shared" si="17"/>
        <v>327</v>
      </c>
      <c r="E85" s="457">
        <f t="shared" si="17"/>
        <v>300</v>
      </c>
      <c r="F85" s="458">
        <f t="shared" si="17"/>
        <v>0.91743119266055051</v>
      </c>
      <c r="G85" s="468">
        <f t="shared" si="15"/>
        <v>1.5666666666666667</v>
      </c>
      <c r="H85" s="469">
        <f t="shared" ref="H85:W85" si="87">H31/$E31</f>
        <v>1.3466666666666667</v>
      </c>
      <c r="I85" s="470">
        <f t="shared" si="87"/>
        <v>1.22</v>
      </c>
      <c r="J85" s="471">
        <f t="shared" si="87"/>
        <v>1.5133333333333334</v>
      </c>
      <c r="K85" s="469">
        <f t="shared" si="87"/>
        <v>0.64333333333333331</v>
      </c>
      <c r="L85" s="468">
        <f t="shared" si="87"/>
        <v>1.52</v>
      </c>
      <c r="M85" s="469">
        <f t="shared" si="87"/>
        <v>1.2066666666666668</v>
      </c>
      <c r="N85" s="469">
        <f t="shared" si="87"/>
        <v>0.55333333333333334</v>
      </c>
      <c r="O85" s="469">
        <f t="shared" si="87"/>
        <v>0.34</v>
      </c>
      <c r="P85" s="469">
        <f t="shared" si="87"/>
        <v>0.96333333333333337</v>
      </c>
      <c r="Q85" s="469">
        <f t="shared" si="87"/>
        <v>0.6</v>
      </c>
      <c r="R85" s="469">
        <f t="shared" si="87"/>
        <v>1.0333333333333334</v>
      </c>
      <c r="S85" s="469">
        <f t="shared" si="87"/>
        <v>1.95</v>
      </c>
      <c r="T85" s="469">
        <f t="shared" si="87"/>
        <v>1.88</v>
      </c>
      <c r="U85" s="469">
        <f t="shared" si="87"/>
        <v>1.46</v>
      </c>
      <c r="V85" s="472">
        <f t="shared" si="87"/>
        <v>1.5933333333333333</v>
      </c>
      <c r="W85" s="473">
        <f t="shared" si="87"/>
        <v>19.39</v>
      </c>
      <c r="X85" s="468">
        <f t="shared" ref="X85:AJ85" si="88">X31/$E31</f>
        <v>2.08</v>
      </c>
      <c r="Y85" s="468">
        <f t="shared" si="88"/>
        <v>1.64</v>
      </c>
      <c r="Z85" s="468">
        <f t="shared" si="88"/>
        <v>1.8733333333333333</v>
      </c>
      <c r="AA85" s="468">
        <f t="shared" si="88"/>
        <v>2.46</v>
      </c>
      <c r="AB85" s="469">
        <f t="shared" si="88"/>
        <v>1.72</v>
      </c>
      <c r="AC85" s="469">
        <f t="shared" si="88"/>
        <v>1.68</v>
      </c>
      <c r="AD85" s="469">
        <f t="shared" si="88"/>
        <v>1.82</v>
      </c>
      <c r="AE85" s="469">
        <f t="shared" si="88"/>
        <v>1.75</v>
      </c>
      <c r="AF85" s="469">
        <f t="shared" si="88"/>
        <v>1.82</v>
      </c>
      <c r="AG85" s="469">
        <f t="shared" si="88"/>
        <v>0.88666666666666671</v>
      </c>
      <c r="AH85" s="474">
        <f t="shared" si="88"/>
        <v>0.82666666666666666</v>
      </c>
      <c r="AI85" s="472">
        <f t="shared" si="88"/>
        <v>1.23</v>
      </c>
      <c r="AJ85" s="473">
        <f t="shared" si="88"/>
        <v>19.786666666666665</v>
      </c>
      <c r="AK85" s="468">
        <f t="shared" ref="AK85:AT85" si="89">AK31/$E31</f>
        <v>1.35</v>
      </c>
      <c r="AL85" s="469">
        <f t="shared" si="89"/>
        <v>1.2233333333333334</v>
      </c>
      <c r="AM85" s="469">
        <f t="shared" si="89"/>
        <v>1.8866666666666667</v>
      </c>
      <c r="AN85" s="469">
        <f t="shared" si="89"/>
        <v>2.41</v>
      </c>
      <c r="AO85" s="469">
        <f t="shared" si="89"/>
        <v>1.97</v>
      </c>
      <c r="AP85" s="469">
        <f t="shared" si="89"/>
        <v>1.0533333333333332</v>
      </c>
      <c r="AQ85" s="474">
        <f t="shared" si="89"/>
        <v>1.08</v>
      </c>
      <c r="AR85" s="474">
        <f t="shared" si="89"/>
        <v>1.5266666666666666</v>
      </c>
      <c r="AS85" s="472">
        <f t="shared" si="89"/>
        <v>1.4933333333333334</v>
      </c>
      <c r="AT85" s="473">
        <f t="shared" si="89"/>
        <v>13.993333333333334</v>
      </c>
      <c r="AU85" s="475">
        <f t="shared" si="83"/>
        <v>1.4066666666666667</v>
      </c>
      <c r="AV85" s="474">
        <f t="shared" si="83"/>
        <v>0.70666666666666667</v>
      </c>
      <c r="AW85" s="474">
        <f t="shared" si="83"/>
        <v>0.86</v>
      </c>
      <c r="AX85" s="474">
        <f t="shared" si="83"/>
        <v>1.4333333333333333</v>
      </c>
      <c r="AY85" s="472">
        <f t="shared" si="83"/>
        <v>1.26</v>
      </c>
      <c r="AZ85" s="476">
        <f t="shared" si="83"/>
        <v>5.666666666666667</v>
      </c>
      <c r="BA85" s="477">
        <f t="shared" si="83"/>
        <v>58.836666666666666</v>
      </c>
    </row>
    <row r="86" spans="2:53" ht="27.95" customHeight="1">
      <c r="B86" s="289">
        <v>25</v>
      </c>
      <c r="C86" s="453" t="s">
        <v>246</v>
      </c>
      <c r="D86" s="456">
        <f t="shared" si="17"/>
        <v>224</v>
      </c>
      <c r="E86" s="457">
        <f t="shared" si="17"/>
        <v>224</v>
      </c>
      <c r="F86" s="458">
        <f t="shared" si="17"/>
        <v>1</v>
      </c>
      <c r="G86" s="468">
        <f t="shared" si="15"/>
        <v>1.5267857142857142</v>
      </c>
      <c r="H86" s="469">
        <f t="shared" ref="H86:W86" si="90">H32/$E32</f>
        <v>1.3660714285714286</v>
      </c>
      <c r="I86" s="470">
        <f t="shared" si="90"/>
        <v>1.2142857142857142</v>
      </c>
      <c r="J86" s="471">
        <f t="shared" si="90"/>
        <v>1.6517857142857142</v>
      </c>
      <c r="K86" s="469">
        <f t="shared" si="90"/>
        <v>0.6919642857142857</v>
      </c>
      <c r="L86" s="468">
        <f t="shared" si="90"/>
        <v>1.75</v>
      </c>
      <c r="M86" s="469">
        <f t="shared" si="90"/>
        <v>1.3839285714285714</v>
      </c>
      <c r="N86" s="469">
        <f t="shared" si="90"/>
        <v>1.0446428571428572</v>
      </c>
      <c r="O86" s="469">
        <f t="shared" si="90"/>
        <v>0.6428571428571429</v>
      </c>
      <c r="P86" s="469">
        <f t="shared" si="90"/>
        <v>0.96875</v>
      </c>
      <c r="Q86" s="469">
        <f t="shared" si="90"/>
        <v>0.7142857142857143</v>
      </c>
      <c r="R86" s="469">
        <f t="shared" si="90"/>
        <v>0.9642857142857143</v>
      </c>
      <c r="S86" s="469">
        <f t="shared" si="90"/>
        <v>1.9419642857142858</v>
      </c>
      <c r="T86" s="469">
        <f t="shared" si="90"/>
        <v>1.9821428571428572</v>
      </c>
      <c r="U86" s="469">
        <f t="shared" si="90"/>
        <v>1.5892857142857142</v>
      </c>
      <c r="V86" s="472">
        <f t="shared" si="90"/>
        <v>1.6964285714285714</v>
      </c>
      <c r="W86" s="473">
        <f t="shared" si="90"/>
        <v>21.129464285714285</v>
      </c>
      <c r="X86" s="468">
        <f t="shared" ref="X86:AJ86" si="91">X32/$E32</f>
        <v>2.4642857142857144</v>
      </c>
      <c r="Y86" s="468">
        <f t="shared" si="91"/>
        <v>2.0223214285714284</v>
      </c>
      <c r="Z86" s="468">
        <f t="shared" si="91"/>
        <v>1.9107142857142858</v>
      </c>
      <c r="AA86" s="468">
        <f t="shared" si="91"/>
        <v>2.5491071428571428</v>
      </c>
      <c r="AB86" s="469">
        <f t="shared" si="91"/>
        <v>1.78125</v>
      </c>
      <c r="AC86" s="469">
        <f t="shared" si="91"/>
        <v>1.7589285714285714</v>
      </c>
      <c r="AD86" s="469">
        <f t="shared" si="91"/>
        <v>1.8571428571428572</v>
      </c>
      <c r="AE86" s="469">
        <f t="shared" si="91"/>
        <v>2.15625</v>
      </c>
      <c r="AF86" s="469">
        <f t="shared" si="91"/>
        <v>1.9553571428571428</v>
      </c>
      <c r="AG86" s="469">
        <f t="shared" si="91"/>
        <v>1.0089285714285714</v>
      </c>
      <c r="AH86" s="474">
        <f t="shared" si="91"/>
        <v>1.1339285714285714</v>
      </c>
      <c r="AI86" s="472">
        <f t="shared" si="91"/>
        <v>1.8348214285714286</v>
      </c>
      <c r="AJ86" s="473">
        <f t="shared" si="91"/>
        <v>22.433035714285715</v>
      </c>
      <c r="AK86" s="468">
        <f t="shared" ref="AK86:AT86" si="92">AK32/$E32</f>
        <v>1.4330357142857142</v>
      </c>
      <c r="AL86" s="469">
        <f t="shared" si="92"/>
        <v>1.3303571428571428</v>
      </c>
      <c r="AM86" s="469">
        <f t="shared" si="92"/>
        <v>1.8839285714285714</v>
      </c>
      <c r="AN86" s="469">
        <f t="shared" si="92"/>
        <v>2.1830357142857144</v>
      </c>
      <c r="AO86" s="469">
        <f t="shared" si="92"/>
        <v>2.3839285714285716</v>
      </c>
      <c r="AP86" s="469">
        <f t="shared" si="92"/>
        <v>1.3303571428571428</v>
      </c>
      <c r="AQ86" s="474">
        <f t="shared" si="92"/>
        <v>0.9642857142857143</v>
      </c>
      <c r="AR86" s="474">
        <f t="shared" si="92"/>
        <v>1.6339285714285714</v>
      </c>
      <c r="AS86" s="472">
        <f t="shared" si="92"/>
        <v>1.6428571428571428</v>
      </c>
      <c r="AT86" s="473">
        <f t="shared" si="92"/>
        <v>14.785714285714286</v>
      </c>
      <c r="AU86" s="475">
        <f t="shared" si="83"/>
        <v>1.2142857142857142</v>
      </c>
      <c r="AV86" s="474">
        <f t="shared" si="83"/>
        <v>0.6607142857142857</v>
      </c>
      <c r="AW86" s="474">
        <f t="shared" si="83"/>
        <v>1.2053571428571428</v>
      </c>
      <c r="AX86" s="474">
        <f t="shared" si="83"/>
        <v>1.6964285714285714</v>
      </c>
      <c r="AY86" s="472">
        <f t="shared" si="83"/>
        <v>1.3392857142857142</v>
      </c>
      <c r="AZ86" s="476">
        <f t="shared" si="83"/>
        <v>6.1160714285714288</v>
      </c>
      <c r="BA86" s="477">
        <f t="shared" si="83"/>
        <v>64.464285714285708</v>
      </c>
    </row>
    <row r="87" spans="2:53" ht="27.95" customHeight="1">
      <c r="B87" s="289">
        <v>26</v>
      </c>
      <c r="C87" s="453" t="s">
        <v>247</v>
      </c>
      <c r="D87" s="456">
        <f t="shared" si="17"/>
        <v>253</v>
      </c>
      <c r="E87" s="457">
        <f t="shared" si="17"/>
        <v>225</v>
      </c>
      <c r="F87" s="458">
        <f t="shared" si="17"/>
        <v>0.88932806324110669</v>
      </c>
      <c r="G87" s="468">
        <f t="shared" si="15"/>
        <v>1.4044444444444444</v>
      </c>
      <c r="H87" s="469">
        <f t="shared" ref="H87:W87" si="93">H33/$E33</f>
        <v>1.2533333333333334</v>
      </c>
      <c r="I87" s="470">
        <f t="shared" si="93"/>
        <v>1.1644444444444444</v>
      </c>
      <c r="J87" s="471">
        <f t="shared" si="93"/>
        <v>1.8044444444444445</v>
      </c>
      <c r="K87" s="469">
        <f t="shared" si="93"/>
        <v>0.86222222222222222</v>
      </c>
      <c r="L87" s="468">
        <f t="shared" si="93"/>
        <v>1.68</v>
      </c>
      <c r="M87" s="469">
        <f t="shared" si="93"/>
        <v>1.4444444444444444</v>
      </c>
      <c r="N87" s="469">
        <f t="shared" si="93"/>
        <v>1.0666666666666667</v>
      </c>
      <c r="O87" s="469">
        <f t="shared" si="93"/>
        <v>0.87555555555555553</v>
      </c>
      <c r="P87" s="469">
        <f t="shared" si="93"/>
        <v>0.9555555555555556</v>
      </c>
      <c r="Q87" s="469">
        <f t="shared" si="93"/>
        <v>0.97777777777777775</v>
      </c>
      <c r="R87" s="469">
        <f t="shared" si="93"/>
        <v>1.2177777777777778</v>
      </c>
      <c r="S87" s="469">
        <f t="shared" si="93"/>
        <v>2.2400000000000002</v>
      </c>
      <c r="T87" s="469">
        <f t="shared" si="93"/>
        <v>2.1066666666666665</v>
      </c>
      <c r="U87" s="469">
        <f t="shared" si="93"/>
        <v>1.6533333333333333</v>
      </c>
      <c r="V87" s="472">
        <f t="shared" si="93"/>
        <v>1.6888888888888889</v>
      </c>
      <c r="W87" s="473">
        <f t="shared" si="93"/>
        <v>22.395555555555557</v>
      </c>
      <c r="X87" s="468">
        <f t="shared" ref="X87:AJ87" si="94">X33/$E33</f>
        <v>2.1066666666666665</v>
      </c>
      <c r="Y87" s="468">
        <f t="shared" si="94"/>
        <v>1.92</v>
      </c>
      <c r="Z87" s="468">
        <f t="shared" si="94"/>
        <v>1.9022222222222223</v>
      </c>
      <c r="AA87" s="468">
        <f t="shared" si="94"/>
        <v>2.4133333333333336</v>
      </c>
      <c r="AB87" s="469">
        <f t="shared" si="94"/>
        <v>1.9866666666666666</v>
      </c>
      <c r="AC87" s="469">
        <f t="shared" si="94"/>
        <v>1.7866666666666666</v>
      </c>
      <c r="AD87" s="469">
        <f t="shared" si="94"/>
        <v>1.8755555555555556</v>
      </c>
      <c r="AE87" s="469">
        <f t="shared" si="94"/>
        <v>2.08</v>
      </c>
      <c r="AF87" s="469">
        <f t="shared" si="94"/>
        <v>1.92</v>
      </c>
      <c r="AG87" s="469">
        <f t="shared" si="94"/>
        <v>0.98666666666666669</v>
      </c>
      <c r="AH87" s="474">
        <f t="shared" si="94"/>
        <v>0.93333333333333335</v>
      </c>
      <c r="AI87" s="472">
        <f t="shared" si="94"/>
        <v>1.7466666666666666</v>
      </c>
      <c r="AJ87" s="473">
        <f t="shared" si="94"/>
        <v>21.657777777777778</v>
      </c>
      <c r="AK87" s="468">
        <f t="shared" ref="AK87:AT87" si="95">AK33/$E33</f>
        <v>1.5555555555555556</v>
      </c>
      <c r="AL87" s="469">
        <f t="shared" si="95"/>
        <v>1.4577777777777778</v>
      </c>
      <c r="AM87" s="469">
        <f t="shared" si="95"/>
        <v>1.8488888888888888</v>
      </c>
      <c r="AN87" s="469">
        <f t="shared" si="95"/>
        <v>2.3333333333333335</v>
      </c>
      <c r="AO87" s="469">
        <f t="shared" si="95"/>
        <v>2.3466666666666667</v>
      </c>
      <c r="AP87" s="469">
        <f t="shared" si="95"/>
        <v>1.4488888888888889</v>
      </c>
      <c r="AQ87" s="474">
        <f t="shared" si="95"/>
        <v>1.3733333333333333</v>
      </c>
      <c r="AR87" s="474">
        <f t="shared" si="95"/>
        <v>1.6622222222222223</v>
      </c>
      <c r="AS87" s="472">
        <f t="shared" si="95"/>
        <v>1.6088888888888888</v>
      </c>
      <c r="AT87" s="473">
        <f t="shared" si="95"/>
        <v>15.635555555555555</v>
      </c>
      <c r="AU87" s="475">
        <f t="shared" si="83"/>
        <v>1.1111111111111112</v>
      </c>
      <c r="AV87" s="474">
        <f t="shared" si="83"/>
        <v>0.66666666666666663</v>
      </c>
      <c r="AW87" s="474">
        <f t="shared" si="83"/>
        <v>1.4933333333333334</v>
      </c>
      <c r="AX87" s="474">
        <f t="shared" si="83"/>
        <v>1.5022222222222221</v>
      </c>
      <c r="AY87" s="472">
        <f t="shared" si="83"/>
        <v>1.1288888888888888</v>
      </c>
      <c r="AZ87" s="476">
        <f t="shared" si="83"/>
        <v>5.902222222222222</v>
      </c>
      <c r="BA87" s="477">
        <f t="shared" si="83"/>
        <v>65.591111111111104</v>
      </c>
    </row>
    <row r="88" spans="2:53" ht="27.95" customHeight="1">
      <c r="B88" s="289">
        <v>27</v>
      </c>
      <c r="C88" s="453" t="s">
        <v>248</v>
      </c>
      <c r="D88" s="456">
        <f t="shared" si="17"/>
        <v>302</v>
      </c>
      <c r="E88" s="457">
        <f t="shared" si="17"/>
        <v>256</v>
      </c>
      <c r="F88" s="458">
        <f t="shared" si="17"/>
        <v>0.84768211920529801</v>
      </c>
      <c r="G88" s="468">
        <f t="shared" si="15"/>
        <v>1.484375</v>
      </c>
      <c r="H88" s="469">
        <f t="shared" ref="H88:W88" si="96">H34/$E34</f>
        <v>1.3828125</v>
      </c>
      <c r="I88" s="470">
        <f t="shared" si="96"/>
        <v>1.359375</v>
      </c>
      <c r="J88" s="471">
        <f t="shared" si="96"/>
        <v>1.3984375</v>
      </c>
      <c r="K88" s="469">
        <f t="shared" si="96"/>
        <v>0.62109375</v>
      </c>
      <c r="L88" s="468">
        <f t="shared" si="96"/>
        <v>1.3203125</v>
      </c>
      <c r="M88" s="469">
        <f t="shared" si="96"/>
        <v>1.015625</v>
      </c>
      <c r="N88" s="469">
        <f t="shared" si="96"/>
        <v>0.484375</v>
      </c>
      <c r="O88" s="469">
        <f t="shared" si="96"/>
        <v>0.33203125</v>
      </c>
      <c r="P88" s="469">
        <f t="shared" si="96"/>
        <v>0.9609375</v>
      </c>
      <c r="Q88" s="469">
        <f t="shared" si="96"/>
        <v>0.4921875</v>
      </c>
      <c r="R88" s="469">
        <f t="shared" si="96"/>
        <v>1.2109375</v>
      </c>
      <c r="S88" s="469">
        <f t="shared" si="96"/>
        <v>2.19140625</v>
      </c>
      <c r="T88" s="469">
        <f t="shared" si="96"/>
        <v>2.16796875</v>
      </c>
      <c r="U88" s="469">
        <f t="shared" si="96"/>
        <v>1.6484375</v>
      </c>
      <c r="V88" s="472">
        <f t="shared" si="96"/>
        <v>1.640625</v>
      </c>
      <c r="W88" s="473">
        <f t="shared" si="96"/>
        <v>19.7109375</v>
      </c>
      <c r="X88" s="468">
        <f t="shared" ref="X88:AJ88" si="97">X34/$E34</f>
        <v>2.14453125</v>
      </c>
      <c r="Y88" s="468">
        <f t="shared" si="97"/>
        <v>1.9921875</v>
      </c>
      <c r="Z88" s="468">
        <f t="shared" si="97"/>
        <v>1.8359375</v>
      </c>
      <c r="AA88" s="468">
        <f t="shared" si="97"/>
        <v>2.31640625</v>
      </c>
      <c r="AB88" s="469">
        <f t="shared" si="97"/>
        <v>0.7734375</v>
      </c>
      <c r="AC88" s="469">
        <f t="shared" si="97"/>
        <v>1.7890625</v>
      </c>
      <c r="AD88" s="469">
        <f t="shared" si="97"/>
        <v>1.8203125</v>
      </c>
      <c r="AE88" s="469">
        <f t="shared" si="97"/>
        <v>2.12109375</v>
      </c>
      <c r="AF88" s="469">
        <f t="shared" si="97"/>
        <v>1.7578125</v>
      </c>
      <c r="AG88" s="469">
        <f t="shared" si="97"/>
        <v>0.78125</v>
      </c>
      <c r="AH88" s="474">
        <f t="shared" si="97"/>
        <v>0.9609375</v>
      </c>
      <c r="AI88" s="472">
        <f t="shared" si="97"/>
        <v>1.359375</v>
      </c>
      <c r="AJ88" s="473">
        <f t="shared" si="97"/>
        <v>19.65234375</v>
      </c>
      <c r="AK88" s="468">
        <f t="shared" ref="AK88:AT88" si="98">AK34/$E34</f>
        <v>1.9375</v>
      </c>
      <c r="AL88" s="469">
        <f t="shared" si="98"/>
        <v>1.87890625</v>
      </c>
      <c r="AM88" s="469">
        <f t="shared" si="98"/>
        <v>1.8984375</v>
      </c>
      <c r="AN88" s="469">
        <f t="shared" si="98"/>
        <v>2.12109375</v>
      </c>
      <c r="AO88" s="469">
        <f t="shared" si="98"/>
        <v>2.484375</v>
      </c>
      <c r="AP88" s="469">
        <f t="shared" si="98"/>
        <v>1.3359375</v>
      </c>
      <c r="AQ88" s="474">
        <f t="shared" si="98"/>
        <v>1.40625</v>
      </c>
      <c r="AR88" s="474">
        <f t="shared" si="98"/>
        <v>1.5703125</v>
      </c>
      <c r="AS88" s="472">
        <f t="shared" si="98"/>
        <v>1.4296875</v>
      </c>
      <c r="AT88" s="473">
        <f t="shared" si="98"/>
        <v>16.0625</v>
      </c>
      <c r="AU88" s="475">
        <f t="shared" si="83"/>
        <v>1.171875</v>
      </c>
      <c r="AV88" s="474">
        <f t="shared" si="83"/>
        <v>0.703125</v>
      </c>
      <c r="AW88" s="474">
        <f t="shared" si="83"/>
        <v>1.40625</v>
      </c>
      <c r="AX88" s="474">
        <f t="shared" si="83"/>
        <v>1.3359375</v>
      </c>
      <c r="AY88" s="472">
        <f t="shared" si="83"/>
        <v>1</v>
      </c>
      <c r="AZ88" s="476">
        <f t="shared" si="83"/>
        <v>5.6171875</v>
      </c>
      <c r="BA88" s="477">
        <f t="shared" si="83"/>
        <v>61.04296875</v>
      </c>
    </row>
    <row r="89" spans="2:53" ht="27.95" customHeight="1">
      <c r="B89" s="289">
        <v>28</v>
      </c>
      <c r="C89" s="453" t="s">
        <v>249</v>
      </c>
      <c r="D89" s="456">
        <f t="shared" si="17"/>
        <v>368</v>
      </c>
      <c r="E89" s="457">
        <f t="shared" si="17"/>
        <v>266</v>
      </c>
      <c r="F89" s="458">
        <f t="shared" si="17"/>
        <v>0.72282608695652173</v>
      </c>
      <c r="G89" s="468">
        <f t="shared" si="15"/>
        <v>1.263157894736842</v>
      </c>
      <c r="H89" s="469">
        <f t="shared" ref="H89:W89" si="99">H35/$E35</f>
        <v>1.112781954887218</v>
      </c>
      <c r="I89" s="470">
        <f t="shared" si="99"/>
        <v>1.0902255639097744</v>
      </c>
      <c r="J89" s="471">
        <f t="shared" si="99"/>
        <v>1.5263157894736843</v>
      </c>
      <c r="K89" s="469">
        <f t="shared" si="99"/>
        <v>0.64661654135338342</v>
      </c>
      <c r="L89" s="468">
        <f t="shared" si="99"/>
        <v>1.5112781954887218</v>
      </c>
      <c r="M89" s="469">
        <f t="shared" si="99"/>
        <v>1.112781954887218</v>
      </c>
      <c r="N89" s="469">
        <f t="shared" si="99"/>
        <v>0.43609022556390975</v>
      </c>
      <c r="O89" s="469">
        <f t="shared" si="99"/>
        <v>0.22180451127819548</v>
      </c>
      <c r="P89" s="469">
        <f t="shared" si="99"/>
        <v>0.98120300751879697</v>
      </c>
      <c r="Q89" s="469">
        <f t="shared" si="99"/>
        <v>0.48872180451127817</v>
      </c>
      <c r="R89" s="469">
        <f t="shared" si="99"/>
        <v>1.3082706766917294</v>
      </c>
      <c r="S89" s="469">
        <f t="shared" si="99"/>
        <v>2.2330827067669174</v>
      </c>
      <c r="T89" s="469">
        <f t="shared" si="99"/>
        <v>2.1879699248120299</v>
      </c>
      <c r="U89" s="469">
        <f t="shared" si="99"/>
        <v>1.6616541353383458</v>
      </c>
      <c r="V89" s="472">
        <f t="shared" si="99"/>
        <v>1.6240601503759398</v>
      </c>
      <c r="W89" s="473">
        <f t="shared" si="99"/>
        <v>19.406015037593985</v>
      </c>
      <c r="X89" s="468">
        <f t="shared" ref="X89:AJ89" si="100">X35/$E35</f>
        <v>1.8045112781954886</v>
      </c>
      <c r="Y89" s="468">
        <f t="shared" si="100"/>
        <v>1.6240601503759398</v>
      </c>
      <c r="Z89" s="468">
        <f t="shared" si="100"/>
        <v>1.7669172932330828</v>
      </c>
      <c r="AA89" s="468">
        <f t="shared" si="100"/>
        <v>2.3684210526315788</v>
      </c>
      <c r="AB89" s="469">
        <f t="shared" si="100"/>
        <v>1.5</v>
      </c>
      <c r="AC89" s="469">
        <f t="shared" si="100"/>
        <v>1.7518796992481203</v>
      </c>
      <c r="AD89" s="469">
        <f t="shared" si="100"/>
        <v>1.7819548872180451</v>
      </c>
      <c r="AE89" s="469">
        <f t="shared" si="100"/>
        <v>2.1428571428571428</v>
      </c>
      <c r="AF89" s="469">
        <f t="shared" si="100"/>
        <v>1.6353383458646618</v>
      </c>
      <c r="AG89" s="469">
        <f t="shared" si="100"/>
        <v>0.84962406015037595</v>
      </c>
      <c r="AH89" s="474">
        <f t="shared" si="100"/>
        <v>0.90977443609022557</v>
      </c>
      <c r="AI89" s="472">
        <f t="shared" si="100"/>
        <v>1.2969924812030076</v>
      </c>
      <c r="AJ89" s="473">
        <f t="shared" si="100"/>
        <v>19.43233082706767</v>
      </c>
      <c r="AK89" s="468">
        <f t="shared" ref="AK89:AT89" si="101">AK35/$E35</f>
        <v>1.5977443609022557</v>
      </c>
      <c r="AL89" s="469">
        <f t="shared" si="101"/>
        <v>1.5112781954887218</v>
      </c>
      <c r="AM89" s="469">
        <f t="shared" si="101"/>
        <v>1.9699248120300752</v>
      </c>
      <c r="AN89" s="469">
        <f t="shared" si="101"/>
        <v>2.1541353383458648</v>
      </c>
      <c r="AO89" s="469">
        <f t="shared" si="101"/>
        <v>2.1766917293233083</v>
      </c>
      <c r="AP89" s="469">
        <f t="shared" si="101"/>
        <v>0.93984962406015038</v>
      </c>
      <c r="AQ89" s="474">
        <f t="shared" si="101"/>
        <v>1.2293233082706767</v>
      </c>
      <c r="AR89" s="474">
        <f t="shared" si="101"/>
        <v>1.5939849624060149</v>
      </c>
      <c r="AS89" s="472">
        <f t="shared" si="101"/>
        <v>1.3759398496240602</v>
      </c>
      <c r="AT89" s="473">
        <f t="shared" si="101"/>
        <v>14.548872180451127</v>
      </c>
      <c r="AU89" s="475">
        <f t="shared" si="83"/>
        <v>1.7067669172932332</v>
      </c>
      <c r="AV89" s="474">
        <f t="shared" si="83"/>
        <v>0.95864661654135341</v>
      </c>
      <c r="AW89" s="474">
        <f t="shared" si="83"/>
        <v>1.3533834586466165</v>
      </c>
      <c r="AX89" s="474">
        <f t="shared" si="83"/>
        <v>1.2857142857142858</v>
      </c>
      <c r="AY89" s="472">
        <f t="shared" si="83"/>
        <v>0.93233082706766912</v>
      </c>
      <c r="AZ89" s="476">
        <f t="shared" si="83"/>
        <v>6.2368421052631575</v>
      </c>
      <c r="BA89" s="477">
        <f t="shared" si="83"/>
        <v>59.624060150375939</v>
      </c>
    </row>
    <row r="90" spans="2:53" ht="27.95" customHeight="1">
      <c r="B90" s="289">
        <v>29</v>
      </c>
      <c r="C90" s="453" t="s">
        <v>250</v>
      </c>
      <c r="D90" s="456">
        <f t="shared" si="17"/>
        <v>546</v>
      </c>
      <c r="E90" s="457">
        <f t="shared" si="17"/>
        <v>478</v>
      </c>
      <c r="F90" s="458">
        <f t="shared" si="17"/>
        <v>0.87545787545787546</v>
      </c>
      <c r="G90" s="468">
        <f t="shared" si="15"/>
        <v>1.1673640167364017</v>
      </c>
      <c r="H90" s="469">
        <f t="shared" ref="H90:W90" si="102">H36/$E36</f>
        <v>1.0753138075313808</v>
      </c>
      <c r="I90" s="470">
        <f t="shared" si="102"/>
        <v>1.2259414225941423</v>
      </c>
      <c r="J90" s="471">
        <f t="shared" si="102"/>
        <v>1.5857740585774058</v>
      </c>
      <c r="K90" s="469">
        <f t="shared" si="102"/>
        <v>0.58158995815899583</v>
      </c>
      <c r="L90" s="468">
        <f t="shared" si="102"/>
        <v>1.5857740585774058</v>
      </c>
      <c r="M90" s="469">
        <f t="shared" si="102"/>
        <v>1.1799163179916319</v>
      </c>
      <c r="N90" s="469">
        <f t="shared" si="102"/>
        <v>0.84937238493723854</v>
      </c>
      <c r="O90" s="469">
        <f t="shared" si="102"/>
        <v>0.5</v>
      </c>
      <c r="P90" s="469">
        <f t="shared" si="102"/>
        <v>0.91422594142259417</v>
      </c>
      <c r="Q90" s="469">
        <f t="shared" si="102"/>
        <v>0.7489539748953975</v>
      </c>
      <c r="R90" s="469">
        <f t="shared" si="102"/>
        <v>1.4079497907949792</v>
      </c>
      <c r="S90" s="469">
        <f t="shared" si="102"/>
        <v>1.8138075313807531</v>
      </c>
      <c r="T90" s="469">
        <f t="shared" si="102"/>
        <v>1.7510460251046025</v>
      </c>
      <c r="U90" s="469">
        <f t="shared" si="102"/>
        <v>1.1338912133891212</v>
      </c>
      <c r="V90" s="472">
        <f t="shared" si="102"/>
        <v>1.6861924686192469</v>
      </c>
      <c r="W90" s="473">
        <f t="shared" si="102"/>
        <v>19.207112970711297</v>
      </c>
      <c r="X90" s="468">
        <f t="shared" ref="X90:AJ90" si="103">X36/$E36</f>
        <v>2.0962343096234308</v>
      </c>
      <c r="Y90" s="468">
        <f t="shared" si="103"/>
        <v>1.9456066945606694</v>
      </c>
      <c r="Z90" s="468">
        <f t="shared" si="103"/>
        <v>1.8702928870292888</v>
      </c>
      <c r="AA90" s="468">
        <f t="shared" si="103"/>
        <v>2.2635983263598325</v>
      </c>
      <c r="AB90" s="469">
        <f t="shared" si="103"/>
        <v>1.9079497907949792</v>
      </c>
      <c r="AC90" s="469">
        <f t="shared" si="103"/>
        <v>1.7196652719665273</v>
      </c>
      <c r="AD90" s="469">
        <f t="shared" si="103"/>
        <v>1.8158995815899581</v>
      </c>
      <c r="AE90" s="469">
        <f t="shared" si="103"/>
        <v>2.1025104602510458</v>
      </c>
      <c r="AF90" s="469">
        <f t="shared" si="103"/>
        <v>2.0271966527196654</v>
      </c>
      <c r="AG90" s="469">
        <f t="shared" si="103"/>
        <v>1.0836820083682008</v>
      </c>
      <c r="AH90" s="474">
        <f t="shared" si="103"/>
        <v>1.100418410041841</v>
      </c>
      <c r="AI90" s="472">
        <f t="shared" si="103"/>
        <v>1.8138075313807531</v>
      </c>
      <c r="AJ90" s="473">
        <f t="shared" si="103"/>
        <v>21.746861924686193</v>
      </c>
      <c r="AK90" s="468">
        <f t="shared" ref="AK90:AT90" si="104">AK36/$E36</f>
        <v>1.606694560669456</v>
      </c>
      <c r="AL90" s="469">
        <f t="shared" si="104"/>
        <v>1.5167364016736402</v>
      </c>
      <c r="AM90" s="469">
        <f t="shared" si="104"/>
        <v>1.8284518828451883</v>
      </c>
      <c r="AN90" s="469">
        <f t="shared" si="104"/>
        <v>2.2845188284518829</v>
      </c>
      <c r="AO90" s="469">
        <f t="shared" si="104"/>
        <v>2.2970711297071129</v>
      </c>
      <c r="AP90" s="469">
        <f t="shared" si="104"/>
        <v>1.4100418410041842</v>
      </c>
      <c r="AQ90" s="474">
        <f t="shared" si="104"/>
        <v>1.5753138075313808</v>
      </c>
      <c r="AR90" s="474">
        <f t="shared" si="104"/>
        <v>1.497907949790795</v>
      </c>
      <c r="AS90" s="472">
        <f t="shared" si="104"/>
        <v>1.405857740585774</v>
      </c>
      <c r="AT90" s="473">
        <f t="shared" si="104"/>
        <v>15.422594142259415</v>
      </c>
      <c r="AU90" s="475">
        <f t="shared" si="83"/>
        <v>1.2259414225941423</v>
      </c>
      <c r="AV90" s="474">
        <f t="shared" si="83"/>
        <v>0.7510460251046025</v>
      </c>
      <c r="AW90" s="474">
        <f t="shared" si="83"/>
        <v>1.612970711297071</v>
      </c>
      <c r="AX90" s="474">
        <f t="shared" si="83"/>
        <v>1.2970711297071129</v>
      </c>
      <c r="AY90" s="472">
        <f t="shared" si="83"/>
        <v>1.0543933054393306</v>
      </c>
      <c r="AZ90" s="476">
        <f t="shared" si="83"/>
        <v>5.9414225941422592</v>
      </c>
      <c r="BA90" s="477">
        <f t="shared" si="83"/>
        <v>62.31799163179916</v>
      </c>
    </row>
    <row r="91" spans="2:53" ht="27.95" customHeight="1">
      <c r="B91" s="289">
        <v>30</v>
      </c>
      <c r="C91" s="453" t="s">
        <v>251</v>
      </c>
      <c r="D91" s="456">
        <f t="shared" si="17"/>
        <v>518</v>
      </c>
      <c r="E91" s="457">
        <f t="shared" si="17"/>
        <v>454</v>
      </c>
      <c r="F91" s="458">
        <f t="shared" si="17"/>
        <v>0.87644787644787647</v>
      </c>
      <c r="G91" s="468">
        <f t="shared" si="15"/>
        <v>1.4140969162995596</v>
      </c>
      <c r="H91" s="469">
        <f t="shared" ref="H91:W91" si="105">H37/$E37</f>
        <v>1.4185022026431717</v>
      </c>
      <c r="I91" s="470">
        <f t="shared" si="105"/>
        <v>1.3083700440528634</v>
      </c>
      <c r="J91" s="471">
        <f t="shared" si="105"/>
        <v>1.6850220264317182</v>
      </c>
      <c r="K91" s="469">
        <f t="shared" si="105"/>
        <v>0.66299559471365643</v>
      </c>
      <c r="L91" s="468">
        <f t="shared" si="105"/>
        <v>1.6916299559471366</v>
      </c>
      <c r="M91" s="469">
        <f t="shared" si="105"/>
        <v>1.4229074889867841</v>
      </c>
      <c r="N91" s="469">
        <f t="shared" si="105"/>
        <v>1.0572687224669604</v>
      </c>
      <c r="O91" s="469">
        <f t="shared" si="105"/>
        <v>0.74008810572687223</v>
      </c>
      <c r="P91" s="469">
        <f t="shared" si="105"/>
        <v>0.97577092511013219</v>
      </c>
      <c r="Q91" s="469">
        <f t="shared" si="105"/>
        <v>0.77973568281938321</v>
      </c>
      <c r="R91" s="469">
        <f t="shared" si="105"/>
        <v>1.1167400881057268</v>
      </c>
      <c r="S91" s="469">
        <f t="shared" si="105"/>
        <v>2.8546255506607929</v>
      </c>
      <c r="T91" s="469">
        <f t="shared" si="105"/>
        <v>2.8259911894273126</v>
      </c>
      <c r="U91" s="469">
        <f t="shared" si="105"/>
        <v>1.7797356828193833</v>
      </c>
      <c r="V91" s="472">
        <f t="shared" si="105"/>
        <v>1.7466960352422907</v>
      </c>
      <c r="W91" s="473">
        <f t="shared" si="105"/>
        <v>23.480176211453745</v>
      </c>
      <c r="X91" s="468">
        <f t="shared" ref="X91:AJ91" si="106">X37/$E37</f>
        <v>2.356828193832599</v>
      </c>
      <c r="Y91" s="468">
        <f t="shared" si="106"/>
        <v>1.9140969162995596</v>
      </c>
      <c r="Z91" s="468">
        <f t="shared" si="106"/>
        <v>1.9074889867841409</v>
      </c>
      <c r="AA91" s="468">
        <f t="shared" si="106"/>
        <v>2.3876651982378854</v>
      </c>
      <c r="AB91" s="469">
        <f t="shared" si="106"/>
        <v>2.6497797356828192</v>
      </c>
      <c r="AC91" s="469">
        <f t="shared" si="106"/>
        <v>1.7643171806167401</v>
      </c>
      <c r="AD91" s="469">
        <f t="shared" si="106"/>
        <v>1.8392070484581498</v>
      </c>
      <c r="AE91" s="469">
        <f t="shared" si="106"/>
        <v>2.1189427312775329</v>
      </c>
      <c r="AF91" s="469">
        <f t="shared" si="106"/>
        <v>1.8568281938325992</v>
      </c>
      <c r="AG91" s="469">
        <f t="shared" si="106"/>
        <v>0.89427312775330392</v>
      </c>
      <c r="AH91" s="474">
        <f t="shared" si="106"/>
        <v>0.99339207048458145</v>
      </c>
      <c r="AI91" s="472">
        <f t="shared" si="106"/>
        <v>1.4008810572687225</v>
      </c>
      <c r="AJ91" s="473">
        <f t="shared" si="106"/>
        <v>22.083700440528634</v>
      </c>
      <c r="AK91" s="468">
        <f t="shared" ref="AK91:AT91" si="107">AK37/$E37</f>
        <v>1.4757709251101321</v>
      </c>
      <c r="AL91" s="469">
        <f t="shared" si="107"/>
        <v>1.3017621145374449</v>
      </c>
      <c r="AM91" s="469">
        <f t="shared" si="107"/>
        <v>1.9559471365638768</v>
      </c>
      <c r="AN91" s="469">
        <f t="shared" si="107"/>
        <v>2.2466960352422909</v>
      </c>
      <c r="AO91" s="469">
        <f t="shared" si="107"/>
        <v>2.2246696035242293</v>
      </c>
      <c r="AP91" s="469">
        <f t="shared" si="107"/>
        <v>1.3700440528634361</v>
      </c>
      <c r="AQ91" s="474">
        <f t="shared" si="107"/>
        <v>1.9933920704845816</v>
      </c>
      <c r="AR91" s="474">
        <f t="shared" si="107"/>
        <v>1.5837004405286343</v>
      </c>
      <c r="AS91" s="472">
        <f t="shared" si="107"/>
        <v>1.4361233480176212</v>
      </c>
      <c r="AT91" s="473">
        <f t="shared" si="107"/>
        <v>15.588105726872246</v>
      </c>
      <c r="AU91" s="475">
        <f t="shared" si="83"/>
        <v>1.2929515418502202</v>
      </c>
      <c r="AV91" s="474">
        <f t="shared" si="83"/>
        <v>0.74669603524229078</v>
      </c>
      <c r="AW91" s="474">
        <f t="shared" si="83"/>
        <v>1.2048458149779735</v>
      </c>
      <c r="AX91" s="474">
        <f t="shared" si="83"/>
        <v>1.4361233480176212</v>
      </c>
      <c r="AY91" s="472">
        <f t="shared" si="83"/>
        <v>1.0704845814977975</v>
      </c>
      <c r="AZ91" s="476">
        <f t="shared" si="83"/>
        <v>5.751101321585903</v>
      </c>
      <c r="BA91" s="477">
        <f t="shared" si="83"/>
        <v>66.903083700440533</v>
      </c>
    </row>
    <row r="92" spans="2:53" ht="27.95" customHeight="1">
      <c r="B92" s="289">
        <v>31</v>
      </c>
      <c r="C92" s="453" t="s">
        <v>252</v>
      </c>
      <c r="D92" s="456">
        <f t="shared" si="17"/>
        <v>124</v>
      </c>
      <c r="E92" s="457">
        <f t="shared" si="17"/>
        <v>124</v>
      </c>
      <c r="F92" s="458">
        <f t="shared" si="17"/>
        <v>1</v>
      </c>
      <c r="G92" s="468">
        <f t="shared" si="15"/>
        <v>1.532258064516129</v>
      </c>
      <c r="H92" s="469">
        <f t="shared" ref="H92:W92" si="108">H38/$E38</f>
        <v>1.403225806451613</v>
      </c>
      <c r="I92" s="470">
        <f t="shared" si="108"/>
        <v>1.1612903225806452</v>
      </c>
      <c r="J92" s="471">
        <f t="shared" si="108"/>
        <v>1.6774193548387097</v>
      </c>
      <c r="K92" s="469">
        <f t="shared" si="108"/>
        <v>0.83870967741935487</v>
      </c>
      <c r="L92" s="468">
        <f t="shared" si="108"/>
        <v>1.6129032258064515</v>
      </c>
      <c r="M92" s="469">
        <f t="shared" si="108"/>
        <v>1.3709677419354838</v>
      </c>
      <c r="N92" s="469">
        <f t="shared" si="108"/>
        <v>0.58064516129032262</v>
      </c>
      <c r="O92" s="469">
        <f t="shared" si="108"/>
        <v>0.532258064516129</v>
      </c>
      <c r="P92" s="469">
        <f t="shared" si="108"/>
        <v>0.95967741935483875</v>
      </c>
      <c r="Q92" s="469">
        <f t="shared" si="108"/>
        <v>0.45161290322580644</v>
      </c>
      <c r="R92" s="469">
        <f t="shared" si="108"/>
        <v>1</v>
      </c>
      <c r="S92" s="469">
        <f t="shared" si="108"/>
        <v>2.2016129032258065</v>
      </c>
      <c r="T92" s="469">
        <f t="shared" si="108"/>
        <v>2.1048387096774195</v>
      </c>
      <c r="U92" s="469">
        <f t="shared" si="108"/>
        <v>1.6209677419354838</v>
      </c>
      <c r="V92" s="472">
        <f t="shared" si="108"/>
        <v>1.6774193548387097</v>
      </c>
      <c r="W92" s="473">
        <f t="shared" si="108"/>
        <v>20.725806451612904</v>
      </c>
      <c r="X92" s="468">
        <f t="shared" ref="X92:AJ92" si="109">X38/$E38</f>
        <v>2.346774193548387</v>
      </c>
      <c r="Y92" s="468">
        <f t="shared" si="109"/>
        <v>1.7903225806451613</v>
      </c>
      <c r="Z92" s="468">
        <f t="shared" si="109"/>
        <v>1.903225806451613</v>
      </c>
      <c r="AA92" s="468">
        <f t="shared" si="109"/>
        <v>2.467741935483871</v>
      </c>
      <c r="AB92" s="469">
        <f t="shared" si="109"/>
        <v>1.5</v>
      </c>
      <c r="AC92" s="469">
        <f t="shared" si="109"/>
        <v>1.8225806451612903</v>
      </c>
      <c r="AD92" s="469">
        <f t="shared" si="109"/>
        <v>1.8064516129032258</v>
      </c>
      <c r="AE92" s="469">
        <f t="shared" si="109"/>
        <v>2.0080645161290325</v>
      </c>
      <c r="AF92" s="469">
        <f t="shared" si="109"/>
        <v>1.9838709677419355</v>
      </c>
      <c r="AG92" s="469">
        <f t="shared" si="109"/>
        <v>0.77419354838709675</v>
      </c>
      <c r="AH92" s="474">
        <f t="shared" si="109"/>
        <v>0.80645161290322576</v>
      </c>
      <c r="AI92" s="472">
        <f t="shared" si="109"/>
        <v>1.3225806451612903</v>
      </c>
      <c r="AJ92" s="473">
        <f t="shared" si="109"/>
        <v>20.532258064516128</v>
      </c>
      <c r="AK92" s="468">
        <f t="shared" ref="AK92:AT92" si="110">AK38/$E38</f>
        <v>1.0403225806451613</v>
      </c>
      <c r="AL92" s="469">
        <f t="shared" si="110"/>
        <v>0.89516129032258063</v>
      </c>
      <c r="AM92" s="469">
        <f t="shared" si="110"/>
        <v>1.9193548387096775</v>
      </c>
      <c r="AN92" s="469">
        <f t="shared" si="110"/>
        <v>2.346774193548387</v>
      </c>
      <c r="AO92" s="469">
        <f t="shared" si="110"/>
        <v>2.2983870967741935</v>
      </c>
      <c r="AP92" s="469">
        <f t="shared" si="110"/>
        <v>1.2903225806451613</v>
      </c>
      <c r="AQ92" s="474">
        <f t="shared" si="110"/>
        <v>2.2016129032258065</v>
      </c>
      <c r="AR92" s="474">
        <f t="shared" si="110"/>
        <v>1.4516129032258065</v>
      </c>
      <c r="AS92" s="472">
        <f t="shared" si="110"/>
        <v>1.467741935483871</v>
      </c>
      <c r="AT92" s="473">
        <f t="shared" si="110"/>
        <v>14.911290322580646</v>
      </c>
      <c r="AU92" s="475">
        <f t="shared" si="83"/>
        <v>1.1129032258064515</v>
      </c>
      <c r="AV92" s="474">
        <f t="shared" si="83"/>
        <v>0.5</v>
      </c>
      <c r="AW92" s="474">
        <f t="shared" si="83"/>
        <v>0.79838709677419351</v>
      </c>
      <c r="AX92" s="474">
        <f t="shared" si="83"/>
        <v>1.6451612903225807</v>
      </c>
      <c r="AY92" s="472">
        <f t="shared" si="83"/>
        <v>1.3709677419354838</v>
      </c>
      <c r="AZ92" s="476">
        <f t="shared" si="83"/>
        <v>5.42741935483871</v>
      </c>
      <c r="BA92" s="477">
        <f t="shared" si="83"/>
        <v>61.596774193548384</v>
      </c>
    </row>
    <row r="93" spans="2:53" ht="27.95" customHeight="1">
      <c r="B93" s="289">
        <v>32</v>
      </c>
      <c r="C93" s="453" t="s">
        <v>253</v>
      </c>
      <c r="D93" s="456">
        <f t="shared" si="17"/>
        <v>408</v>
      </c>
      <c r="E93" s="457">
        <f t="shared" si="17"/>
        <v>404</v>
      </c>
      <c r="F93" s="458">
        <f t="shared" si="17"/>
        <v>0.99019607843137258</v>
      </c>
      <c r="G93" s="468">
        <f t="shared" si="15"/>
        <v>1.5891089108910892</v>
      </c>
      <c r="H93" s="469">
        <f t="shared" ref="H93:W93" si="111">H39/$E39</f>
        <v>1.5495049504950495</v>
      </c>
      <c r="I93" s="470">
        <f t="shared" si="111"/>
        <v>1.4108910891089108</v>
      </c>
      <c r="J93" s="471">
        <f t="shared" si="111"/>
        <v>1.6435643564356435</v>
      </c>
      <c r="K93" s="469">
        <f t="shared" si="111"/>
        <v>0.77722772277227725</v>
      </c>
      <c r="L93" s="468">
        <f t="shared" si="111"/>
        <v>1.6782178217821782</v>
      </c>
      <c r="M93" s="469">
        <f t="shared" si="111"/>
        <v>1.3737623762376239</v>
      </c>
      <c r="N93" s="469">
        <f t="shared" si="111"/>
        <v>0.84158415841584155</v>
      </c>
      <c r="O93" s="469">
        <f t="shared" si="111"/>
        <v>0.57673267326732669</v>
      </c>
      <c r="P93" s="469">
        <f t="shared" si="111"/>
        <v>0.96287128712871284</v>
      </c>
      <c r="Q93" s="469">
        <f t="shared" si="111"/>
        <v>0.59900990099009899</v>
      </c>
      <c r="R93" s="469">
        <f t="shared" si="111"/>
        <v>0.97524752475247523</v>
      </c>
      <c r="S93" s="469">
        <f t="shared" si="111"/>
        <v>1.9529702970297029</v>
      </c>
      <c r="T93" s="469">
        <f t="shared" si="111"/>
        <v>1.886138613861386</v>
      </c>
      <c r="U93" s="469">
        <f t="shared" si="111"/>
        <v>1.7079207920792079</v>
      </c>
      <c r="V93" s="472">
        <f t="shared" si="111"/>
        <v>1.613861386138614</v>
      </c>
      <c r="W93" s="473">
        <f t="shared" si="111"/>
        <v>21.138613861386137</v>
      </c>
      <c r="X93" s="468">
        <f t="shared" ref="X93:AJ93" si="112">X39/$E39</f>
        <v>2.1237623762376239</v>
      </c>
      <c r="Y93" s="468">
        <f t="shared" si="112"/>
        <v>2.1683168316831685</v>
      </c>
      <c r="Z93" s="468">
        <f t="shared" si="112"/>
        <v>1.9306930693069306</v>
      </c>
      <c r="AA93" s="468">
        <f t="shared" si="112"/>
        <v>2.5816831683168315</v>
      </c>
      <c r="AB93" s="469">
        <f t="shared" si="112"/>
        <v>2.0717821782178216</v>
      </c>
      <c r="AC93" s="469">
        <f t="shared" si="112"/>
        <v>1.8465346534653466</v>
      </c>
      <c r="AD93" s="469">
        <f t="shared" si="112"/>
        <v>1.9059405940594059</v>
      </c>
      <c r="AE93" s="469">
        <f t="shared" si="112"/>
        <v>2.3539603960396041</v>
      </c>
      <c r="AF93" s="469">
        <f t="shared" si="112"/>
        <v>2.1237623762376239</v>
      </c>
      <c r="AG93" s="469">
        <f t="shared" si="112"/>
        <v>1.2128712871287128</v>
      </c>
      <c r="AH93" s="474">
        <f t="shared" si="112"/>
        <v>1.1534653465346534</v>
      </c>
      <c r="AI93" s="472">
        <f t="shared" si="112"/>
        <v>1.7524752475247525</v>
      </c>
      <c r="AJ93" s="473">
        <f t="shared" si="112"/>
        <v>23.225247524752476</v>
      </c>
      <c r="AK93" s="468">
        <f t="shared" ref="AK93:AT93" si="113">AK39/$E39</f>
        <v>1.4084158415841583</v>
      </c>
      <c r="AL93" s="469">
        <f t="shared" si="113"/>
        <v>1.3193069306930694</v>
      </c>
      <c r="AM93" s="469">
        <f t="shared" si="113"/>
        <v>1.9059405940594059</v>
      </c>
      <c r="AN93" s="469">
        <f t="shared" si="113"/>
        <v>2.3762376237623761</v>
      </c>
      <c r="AO93" s="469">
        <f t="shared" si="113"/>
        <v>2.3762376237623761</v>
      </c>
      <c r="AP93" s="469">
        <f t="shared" si="113"/>
        <v>1.3168316831683169</v>
      </c>
      <c r="AQ93" s="474">
        <f t="shared" si="113"/>
        <v>1.6188118811881189</v>
      </c>
      <c r="AR93" s="474">
        <f t="shared" si="113"/>
        <v>1.6386138613861385</v>
      </c>
      <c r="AS93" s="472">
        <f t="shared" si="113"/>
        <v>1.5742574257425743</v>
      </c>
      <c r="AT93" s="473">
        <f t="shared" si="113"/>
        <v>15.534653465346535</v>
      </c>
      <c r="AU93" s="475">
        <f t="shared" ref="AU93:BA102" si="114">AU39/$E39</f>
        <v>1.0346534653465347</v>
      </c>
      <c r="AV93" s="474">
        <f t="shared" si="114"/>
        <v>0.65594059405940597</v>
      </c>
      <c r="AW93" s="474">
        <f t="shared" si="114"/>
        <v>0.85396039603960394</v>
      </c>
      <c r="AX93" s="474">
        <f t="shared" si="114"/>
        <v>1.301980198019802</v>
      </c>
      <c r="AY93" s="472">
        <f t="shared" si="114"/>
        <v>1.1584158415841583</v>
      </c>
      <c r="AZ93" s="476">
        <f t="shared" si="114"/>
        <v>5.0049504950495045</v>
      </c>
      <c r="BA93" s="477">
        <f t="shared" si="114"/>
        <v>64.903465346534659</v>
      </c>
    </row>
    <row r="94" spans="2:53" ht="27.95" customHeight="1">
      <c r="B94" s="289">
        <v>33</v>
      </c>
      <c r="C94" s="453" t="s">
        <v>254</v>
      </c>
      <c r="D94" s="456">
        <f t="shared" si="17"/>
        <v>146</v>
      </c>
      <c r="E94" s="457">
        <f t="shared" si="17"/>
        <v>146</v>
      </c>
      <c r="F94" s="458">
        <f t="shared" si="17"/>
        <v>1</v>
      </c>
      <c r="G94" s="468">
        <f t="shared" si="15"/>
        <v>1.726027397260274</v>
      </c>
      <c r="H94" s="469">
        <f t="shared" ref="H94:W94" si="115">H40/$E40</f>
        <v>1.6301369863013699</v>
      </c>
      <c r="I94" s="470">
        <f t="shared" si="115"/>
        <v>1.5068493150684932</v>
      </c>
      <c r="J94" s="471">
        <f t="shared" si="115"/>
        <v>1.7123287671232876</v>
      </c>
      <c r="K94" s="469">
        <f t="shared" si="115"/>
        <v>0.9452054794520548</v>
      </c>
      <c r="L94" s="468">
        <f t="shared" si="115"/>
        <v>1.7671232876712328</v>
      </c>
      <c r="M94" s="469">
        <f t="shared" si="115"/>
        <v>1.5753424657534247</v>
      </c>
      <c r="N94" s="469">
        <f t="shared" si="115"/>
        <v>0.83561643835616439</v>
      </c>
      <c r="O94" s="469">
        <f t="shared" si="115"/>
        <v>0.62328767123287676</v>
      </c>
      <c r="P94" s="469">
        <f t="shared" si="115"/>
        <v>0.95205479452054798</v>
      </c>
      <c r="Q94" s="469">
        <f t="shared" si="115"/>
        <v>0.68493150684931503</v>
      </c>
      <c r="R94" s="469">
        <f t="shared" si="115"/>
        <v>0.8904109589041096</v>
      </c>
      <c r="S94" s="469">
        <f t="shared" si="115"/>
        <v>2.7945205479452055</v>
      </c>
      <c r="T94" s="469">
        <f t="shared" si="115"/>
        <v>2.7328767123287672</v>
      </c>
      <c r="U94" s="469">
        <f t="shared" si="115"/>
        <v>1.904109589041096</v>
      </c>
      <c r="V94" s="472">
        <f t="shared" si="115"/>
        <v>1.7808219178082192</v>
      </c>
      <c r="W94" s="473">
        <f t="shared" si="115"/>
        <v>24.061643835616437</v>
      </c>
      <c r="X94" s="468">
        <f t="shared" ref="X94:AJ94" si="116">X40/$E40</f>
        <v>2.7328767123287672</v>
      </c>
      <c r="Y94" s="468">
        <f t="shared" si="116"/>
        <v>2.1164383561643834</v>
      </c>
      <c r="Z94" s="468">
        <f t="shared" si="116"/>
        <v>1.9315068493150684</v>
      </c>
      <c r="AA94" s="468">
        <f t="shared" si="116"/>
        <v>2.5205479452054793</v>
      </c>
      <c r="AB94" s="469">
        <f t="shared" si="116"/>
        <v>2.3835616438356166</v>
      </c>
      <c r="AC94" s="469">
        <f t="shared" si="116"/>
        <v>1.821917808219178</v>
      </c>
      <c r="AD94" s="469">
        <f t="shared" si="116"/>
        <v>1.8904109589041096</v>
      </c>
      <c r="AE94" s="469">
        <f t="shared" si="116"/>
        <v>2.1575342465753424</v>
      </c>
      <c r="AF94" s="469">
        <f t="shared" si="116"/>
        <v>1.952054794520548</v>
      </c>
      <c r="AG94" s="469">
        <f t="shared" si="116"/>
        <v>0.9178082191780822</v>
      </c>
      <c r="AH94" s="474">
        <f t="shared" si="116"/>
        <v>1.1232876712328768</v>
      </c>
      <c r="AI94" s="472">
        <f t="shared" si="116"/>
        <v>1.8698630136986301</v>
      </c>
      <c r="AJ94" s="473">
        <f t="shared" si="116"/>
        <v>23.417808219178081</v>
      </c>
      <c r="AK94" s="468">
        <f t="shared" ref="AK94:AT94" si="117">AK40/$E40</f>
        <v>1.321917808219178</v>
      </c>
      <c r="AL94" s="469">
        <f t="shared" si="117"/>
        <v>1.273972602739726</v>
      </c>
      <c r="AM94" s="469">
        <f t="shared" si="117"/>
        <v>1.9178082191780821</v>
      </c>
      <c r="AN94" s="469">
        <f t="shared" si="117"/>
        <v>2.5273972602739727</v>
      </c>
      <c r="AO94" s="469">
        <f t="shared" si="117"/>
        <v>2.2808219178082192</v>
      </c>
      <c r="AP94" s="469">
        <f t="shared" si="117"/>
        <v>1.2876712328767124</v>
      </c>
      <c r="AQ94" s="474">
        <f t="shared" si="117"/>
        <v>0.90410958904109584</v>
      </c>
      <c r="AR94" s="474">
        <f t="shared" si="117"/>
        <v>1.7945205479452055</v>
      </c>
      <c r="AS94" s="472">
        <f t="shared" si="117"/>
        <v>1.5616438356164384</v>
      </c>
      <c r="AT94" s="473">
        <f t="shared" si="117"/>
        <v>14.86986301369863</v>
      </c>
      <c r="AU94" s="475">
        <f t="shared" si="114"/>
        <v>1.3287671232876712</v>
      </c>
      <c r="AV94" s="474">
        <f t="shared" si="114"/>
        <v>0.57534246575342463</v>
      </c>
      <c r="AW94" s="474">
        <f t="shared" si="114"/>
        <v>1.2945205479452055</v>
      </c>
      <c r="AX94" s="474">
        <f t="shared" si="114"/>
        <v>1.4657534246575343</v>
      </c>
      <c r="AY94" s="472">
        <f t="shared" si="114"/>
        <v>1.3150684931506849</v>
      </c>
      <c r="AZ94" s="476">
        <f t="shared" si="114"/>
        <v>5.9794520547945202</v>
      </c>
      <c r="BA94" s="477">
        <f t="shared" si="114"/>
        <v>68.328767123287676</v>
      </c>
    </row>
    <row r="95" spans="2:53" ht="27.95" customHeight="1">
      <c r="B95" s="289">
        <v>34</v>
      </c>
      <c r="C95" s="453" t="s">
        <v>255</v>
      </c>
      <c r="D95" s="456">
        <f t="shared" si="17"/>
        <v>425</v>
      </c>
      <c r="E95" s="457">
        <f t="shared" si="17"/>
        <v>373</v>
      </c>
      <c r="F95" s="458">
        <f t="shared" si="17"/>
        <v>0.87764705882352945</v>
      </c>
      <c r="G95" s="468">
        <f t="shared" si="15"/>
        <v>1.6675603217158177</v>
      </c>
      <c r="H95" s="469">
        <f t="shared" ref="H95:W95" si="118">H41/$E41</f>
        <v>1.6407506702412868</v>
      </c>
      <c r="I95" s="470">
        <f t="shared" si="118"/>
        <v>1.4530831099195711</v>
      </c>
      <c r="J95" s="471">
        <f t="shared" si="118"/>
        <v>1.6621983914209115</v>
      </c>
      <c r="K95" s="469">
        <f t="shared" si="118"/>
        <v>0.85254691689008044</v>
      </c>
      <c r="L95" s="468">
        <f t="shared" si="118"/>
        <v>1.7265415549597856</v>
      </c>
      <c r="M95" s="469">
        <f t="shared" si="118"/>
        <v>1.4664879356568365</v>
      </c>
      <c r="N95" s="469">
        <f t="shared" si="118"/>
        <v>0.80965147453083108</v>
      </c>
      <c r="O95" s="469">
        <f t="shared" si="118"/>
        <v>0.50134048257372654</v>
      </c>
      <c r="P95" s="469">
        <f t="shared" si="118"/>
        <v>0.9463806970509383</v>
      </c>
      <c r="Q95" s="469">
        <f t="shared" si="118"/>
        <v>0.71313672922252014</v>
      </c>
      <c r="R95" s="469">
        <f t="shared" si="118"/>
        <v>1.2975871313672922</v>
      </c>
      <c r="S95" s="469">
        <f t="shared" si="118"/>
        <v>2.0750670241286864</v>
      </c>
      <c r="T95" s="469">
        <f t="shared" si="118"/>
        <v>2.0428954423592494</v>
      </c>
      <c r="U95" s="469">
        <f t="shared" si="118"/>
        <v>1.6943699731903485</v>
      </c>
      <c r="V95" s="472">
        <f t="shared" si="118"/>
        <v>1.6943699731903485</v>
      </c>
      <c r="W95" s="473">
        <f t="shared" si="118"/>
        <v>22.243967828418231</v>
      </c>
      <c r="X95" s="468">
        <f t="shared" ref="X95:AJ95" si="119">X41/$E41</f>
        <v>2.5174262734584452</v>
      </c>
      <c r="Y95" s="468">
        <f t="shared" si="119"/>
        <v>2.195710455764075</v>
      </c>
      <c r="Z95" s="468">
        <f t="shared" si="119"/>
        <v>1.8284182305630028</v>
      </c>
      <c r="AA95" s="468">
        <f t="shared" si="119"/>
        <v>2.5174262734584452</v>
      </c>
      <c r="AB95" s="469">
        <f t="shared" si="119"/>
        <v>2.5656836461126007</v>
      </c>
      <c r="AC95" s="469">
        <f t="shared" si="119"/>
        <v>1.7479892761394102</v>
      </c>
      <c r="AD95" s="469">
        <f t="shared" si="119"/>
        <v>1.8391420911528149</v>
      </c>
      <c r="AE95" s="469">
        <f t="shared" si="119"/>
        <v>2.3002680965147455</v>
      </c>
      <c r="AF95" s="469">
        <f t="shared" si="119"/>
        <v>2.1554959785522789</v>
      </c>
      <c r="AG95" s="469">
        <f t="shared" si="119"/>
        <v>1.1367292225201073</v>
      </c>
      <c r="AH95" s="474">
        <f t="shared" si="119"/>
        <v>1.3083109919571045</v>
      </c>
      <c r="AI95" s="472">
        <f t="shared" si="119"/>
        <v>1.7855227882037534</v>
      </c>
      <c r="AJ95" s="473">
        <f t="shared" si="119"/>
        <v>23.898123324396781</v>
      </c>
      <c r="AK95" s="468">
        <f t="shared" ref="AK95:AT95" si="120">AK41/$E41</f>
        <v>1.3378016085790885</v>
      </c>
      <c r="AL95" s="469">
        <f t="shared" si="120"/>
        <v>1.227882037533512</v>
      </c>
      <c r="AM95" s="469">
        <f t="shared" si="120"/>
        <v>1.8927613941018766</v>
      </c>
      <c r="AN95" s="469">
        <f t="shared" si="120"/>
        <v>2.5174262734584452</v>
      </c>
      <c r="AO95" s="469">
        <f t="shared" si="120"/>
        <v>2.3324396782841825</v>
      </c>
      <c r="AP95" s="469">
        <f t="shared" si="120"/>
        <v>1.3029490616621984</v>
      </c>
      <c r="AQ95" s="474">
        <f t="shared" si="120"/>
        <v>1.2546916890080428</v>
      </c>
      <c r="AR95" s="474">
        <f t="shared" si="120"/>
        <v>1.6568364611260054</v>
      </c>
      <c r="AS95" s="472">
        <f t="shared" si="120"/>
        <v>1.549597855227882</v>
      </c>
      <c r="AT95" s="473">
        <f t="shared" si="120"/>
        <v>15.072386058981234</v>
      </c>
      <c r="AU95" s="475">
        <f t="shared" si="114"/>
        <v>1.1367292225201073</v>
      </c>
      <c r="AV95" s="474">
        <f t="shared" si="114"/>
        <v>0.79356568364611257</v>
      </c>
      <c r="AW95" s="474">
        <f t="shared" si="114"/>
        <v>1.3753351206434317</v>
      </c>
      <c r="AX95" s="474">
        <f t="shared" si="114"/>
        <v>1.2493297587131367</v>
      </c>
      <c r="AY95" s="472">
        <f t="shared" si="114"/>
        <v>1.1367292225201073</v>
      </c>
      <c r="AZ95" s="476">
        <f t="shared" si="114"/>
        <v>5.6916890080428955</v>
      </c>
      <c r="BA95" s="477">
        <f t="shared" si="114"/>
        <v>66.906166219839136</v>
      </c>
    </row>
    <row r="96" spans="2:53" ht="27.95" customHeight="1">
      <c r="B96" s="289">
        <v>35</v>
      </c>
      <c r="C96" s="453" t="s">
        <v>256</v>
      </c>
      <c r="D96" s="456">
        <f t="shared" si="17"/>
        <v>317</v>
      </c>
      <c r="E96" s="457">
        <f t="shared" si="17"/>
        <v>310</v>
      </c>
      <c r="F96" s="458">
        <f t="shared" si="17"/>
        <v>0.97791798107255523</v>
      </c>
      <c r="G96" s="468">
        <f t="shared" si="15"/>
        <v>1.7032258064516128</v>
      </c>
      <c r="H96" s="469">
        <f t="shared" ref="H96:W96" si="121">H42/$E42</f>
        <v>1.7419354838709677</v>
      </c>
      <c r="I96" s="470">
        <f t="shared" si="121"/>
        <v>1.5290322580645161</v>
      </c>
      <c r="J96" s="471">
        <f t="shared" si="121"/>
        <v>1.8193548387096774</v>
      </c>
      <c r="K96" s="469">
        <f t="shared" si="121"/>
        <v>1.1903225806451614</v>
      </c>
      <c r="L96" s="468">
        <f t="shared" si="121"/>
        <v>1.6967741935483871</v>
      </c>
      <c r="M96" s="469">
        <f t="shared" si="121"/>
        <v>1.3580645161290323</v>
      </c>
      <c r="N96" s="469">
        <f t="shared" si="121"/>
        <v>0.4838709677419355</v>
      </c>
      <c r="O96" s="469">
        <f t="shared" si="121"/>
        <v>0.32580645161290323</v>
      </c>
      <c r="P96" s="469">
        <f t="shared" si="121"/>
        <v>0.94516129032258067</v>
      </c>
      <c r="Q96" s="469">
        <f t="shared" si="121"/>
        <v>0.7290322580645161</v>
      </c>
      <c r="R96" s="469">
        <f t="shared" si="121"/>
        <v>1.2193548387096773</v>
      </c>
      <c r="S96" s="469">
        <f t="shared" si="121"/>
        <v>2.5838709677419356</v>
      </c>
      <c r="T96" s="469">
        <f t="shared" si="121"/>
        <v>2.4870967741935486</v>
      </c>
      <c r="U96" s="469">
        <f t="shared" si="121"/>
        <v>1.7548387096774194</v>
      </c>
      <c r="V96" s="472">
        <f t="shared" si="121"/>
        <v>1.6516129032258065</v>
      </c>
      <c r="W96" s="473">
        <f t="shared" si="121"/>
        <v>23.219354838709677</v>
      </c>
      <c r="X96" s="468">
        <f t="shared" ref="X96:AJ96" si="122">X42/$E42</f>
        <v>2.8645161290322583</v>
      </c>
      <c r="Y96" s="468">
        <f t="shared" si="122"/>
        <v>2.1193548387096772</v>
      </c>
      <c r="Z96" s="468">
        <f t="shared" si="122"/>
        <v>1.7870967741935484</v>
      </c>
      <c r="AA96" s="468">
        <f t="shared" si="122"/>
        <v>2.5193548387096776</v>
      </c>
      <c r="AB96" s="469">
        <f t="shared" si="122"/>
        <v>2.6225806451612903</v>
      </c>
      <c r="AC96" s="469">
        <f t="shared" si="122"/>
        <v>1.8</v>
      </c>
      <c r="AD96" s="469">
        <f t="shared" si="122"/>
        <v>1.8645161290322581</v>
      </c>
      <c r="AE96" s="469">
        <f t="shared" si="122"/>
        <v>2.3612903225806452</v>
      </c>
      <c r="AF96" s="469">
        <f t="shared" si="122"/>
        <v>2.2451612903225806</v>
      </c>
      <c r="AG96" s="469">
        <f t="shared" si="122"/>
        <v>1.2516129032258065</v>
      </c>
      <c r="AH96" s="474">
        <f t="shared" si="122"/>
        <v>1.2903225806451613</v>
      </c>
      <c r="AI96" s="472">
        <f t="shared" si="122"/>
        <v>1.6741935483870967</v>
      </c>
      <c r="AJ96" s="473">
        <f t="shared" si="122"/>
        <v>24.4</v>
      </c>
      <c r="AK96" s="468">
        <f t="shared" ref="AK96:AT96" si="123">AK42/$E42</f>
        <v>1.4838709677419355</v>
      </c>
      <c r="AL96" s="469">
        <f t="shared" si="123"/>
        <v>1.4870967741935484</v>
      </c>
      <c r="AM96" s="469">
        <f t="shared" si="123"/>
        <v>1.9612903225806451</v>
      </c>
      <c r="AN96" s="469">
        <f t="shared" si="123"/>
        <v>2.6129032258064515</v>
      </c>
      <c r="AO96" s="469">
        <f t="shared" si="123"/>
        <v>2.3806451612903228</v>
      </c>
      <c r="AP96" s="469">
        <f t="shared" si="123"/>
        <v>1.4258064516129032</v>
      </c>
      <c r="AQ96" s="474">
        <f t="shared" si="123"/>
        <v>1.0741935483870968</v>
      </c>
      <c r="AR96" s="474">
        <f t="shared" si="123"/>
        <v>1.4645161290322581</v>
      </c>
      <c r="AS96" s="472">
        <f t="shared" si="123"/>
        <v>1.4967741935483871</v>
      </c>
      <c r="AT96" s="473">
        <f t="shared" si="123"/>
        <v>15.387096774193548</v>
      </c>
      <c r="AU96" s="475">
        <f t="shared" si="114"/>
        <v>0.91612903225806452</v>
      </c>
      <c r="AV96" s="474">
        <f t="shared" si="114"/>
        <v>0.47096774193548385</v>
      </c>
      <c r="AW96" s="474">
        <f t="shared" si="114"/>
        <v>1.2483870967741935</v>
      </c>
      <c r="AX96" s="474">
        <f t="shared" si="114"/>
        <v>1.7096774193548387</v>
      </c>
      <c r="AY96" s="472">
        <f t="shared" si="114"/>
        <v>1.4451612903225806</v>
      </c>
      <c r="AZ96" s="476">
        <f t="shared" si="114"/>
        <v>5.790322580645161</v>
      </c>
      <c r="BA96" s="477">
        <f t="shared" si="114"/>
        <v>68.796774193548387</v>
      </c>
    </row>
    <row r="97" spans="2:54" ht="27.95" customHeight="1">
      <c r="B97" s="289">
        <v>36</v>
      </c>
      <c r="C97" s="453" t="s">
        <v>257</v>
      </c>
      <c r="D97" s="456">
        <f t="shared" si="17"/>
        <v>274</v>
      </c>
      <c r="E97" s="457">
        <f t="shared" si="17"/>
        <v>250</v>
      </c>
      <c r="F97" s="458">
        <f t="shared" si="17"/>
        <v>0.91240875912408759</v>
      </c>
      <c r="G97" s="468">
        <f t="shared" si="15"/>
        <v>1.6</v>
      </c>
      <c r="H97" s="469">
        <f t="shared" ref="H97:W97" si="124">H43/$E43</f>
        <v>1.3839999999999999</v>
      </c>
      <c r="I97" s="470">
        <f t="shared" si="124"/>
        <v>1.3120000000000001</v>
      </c>
      <c r="J97" s="471">
        <f t="shared" si="124"/>
        <v>1.4</v>
      </c>
      <c r="K97" s="469">
        <f t="shared" si="124"/>
        <v>0.66400000000000003</v>
      </c>
      <c r="L97" s="468">
        <f t="shared" si="124"/>
        <v>1.4079999999999999</v>
      </c>
      <c r="M97" s="469">
        <f t="shared" si="124"/>
        <v>1.04</v>
      </c>
      <c r="N97" s="469">
        <f t="shared" si="124"/>
        <v>0.496</v>
      </c>
      <c r="O97" s="469">
        <f t="shared" si="124"/>
        <v>0.36399999999999999</v>
      </c>
      <c r="P97" s="469">
        <f t="shared" si="124"/>
        <v>0.97199999999999998</v>
      </c>
      <c r="Q97" s="469">
        <f t="shared" si="124"/>
        <v>0.70399999999999996</v>
      </c>
      <c r="R97" s="469">
        <f t="shared" si="124"/>
        <v>1.0880000000000001</v>
      </c>
      <c r="S97" s="469">
        <f t="shared" si="124"/>
        <v>2.3279999999999998</v>
      </c>
      <c r="T97" s="469">
        <f t="shared" si="124"/>
        <v>2.2679999999999998</v>
      </c>
      <c r="U97" s="469">
        <f t="shared" si="124"/>
        <v>1.6160000000000001</v>
      </c>
      <c r="V97" s="472">
        <f t="shared" si="124"/>
        <v>1.6240000000000001</v>
      </c>
      <c r="W97" s="473">
        <f t="shared" si="124"/>
        <v>20.268000000000001</v>
      </c>
      <c r="X97" s="468">
        <f t="shared" ref="X97:AJ97" si="125">X43/$E43</f>
        <v>2.0880000000000001</v>
      </c>
      <c r="Y97" s="468">
        <f t="shared" si="125"/>
        <v>1.776</v>
      </c>
      <c r="Z97" s="468">
        <f t="shared" si="125"/>
        <v>1.6639999999999999</v>
      </c>
      <c r="AA97" s="468">
        <f t="shared" si="125"/>
        <v>2.38</v>
      </c>
      <c r="AB97" s="469">
        <f t="shared" si="125"/>
        <v>1.6559999999999999</v>
      </c>
      <c r="AC97" s="469">
        <f t="shared" si="125"/>
        <v>1.76</v>
      </c>
      <c r="AD97" s="469">
        <f t="shared" si="125"/>
        <v>1.744</v>
      </c>
      <c r="AE97" s="469">
        <f t="shared" si="125"/>
        <v>2.448</v>
      </c>
      <c r="AF97" s="469">
        <f t="shared" si="125"/>
        <v>1.788</v>
      </c>
      <c r="AG97" s="469">
        <f t="shared" si="125"/>
        <v>0.95199999999999996</v>
      </c>
      <c r="AH97" s="474">
        <f t="shared" si="125"/>
        <v>0.92800000000000005</v>
      </c>
      <c r="AI97" s="472">
        <f t="shared" si="125"/>
        <v>1.44</v>
      </c>
      <c r="AJ97" s="473">
        <f t="shared" si="125"/>
        <v>20.623999999999999</v>
      </c>
      <c r="AK97" s="468">
        <f t="shared" ref="AK97:AT97" si="126">AK43/$E43</f>
        <v>1.9319999999999999</v>
      </c>
      <c r="AL97" s="469">
        <f t="shared" si="126"/>
        <v>1.8640000000000001</v>
      </c>
      <c r="AM97" s="469">
        <f t="shared" si="126"/>
        <v>1.9119999999999999</v>
      </c>
      <c r="AN97" s="469">
        <f t="shared" si="126"/>
        <v>2.52</v>
      </c>
      <c r="AO97" s="469">
        <f t="shared" si="126"/>
        <v>2.46</v>
      </c>
      <c r="AP97" s="469">
        <f t="shared" si="126"/>
        <v>1.032</v>
      </c>
      <c r="AQ97" s="474">
        <f t="shared" si="126"/>
        <v>1.4039999999999999</v>
      </c>
      <c r="AR97" s="474">
        <f t="shared" si="126"/>
        <v>1.512</v>
      </c>
      <c r="AS97" s="472">
        <f t="shared" si="126"/>
        <v>1.3440000000000001</v>
      </c>
      <c r="AT97" s="473">
        <f t="shared" si="126"/>
        <v>15.98</v>
      </c>
      <c r="AU97" s="475">
        <f t="shared" si="114"/>
        <v>1.792</v>
      </c>
      <c r="AV97" s="474">
        <f t="shared" si="114"/>
        <v>1.768</v>
      </c>
      <c r="AW97" s="474">
        <f t="shared" si="114"/>
        <v>1.8</v>
      </c>
      <c r="AX97" s="474">
        <f t="shared" si="114"/>
        <v>1.1679999999999999</v>
      </c>
      <c r="AY97" s="472">
        <f t="shared" si="114"/>
        <v>1.1519999999999999</v>
      </c>
      <c r="AZ97" s="476">
        <f t="shared" si="114"/>
        <v>7.68</v>
      </c>
      <c r="BA97" s="477">
        <f t="shared" si="114"/>
        <v>64.552000000000007</v>
      </c>
    </row>
    <row r="98" spans="2:54" ht="27.95" customHeight="1">
      <c r="B98" s="289">
        <v>37</v>
      </c>
      <c r="C98" s="453" t="s">
        <v>258</v>
      </c>
      <c r="D98" s="456">
        <f t="shared" si="17"/>
        <v>280</v>
      </c>
      <c r="E98" s="457">
        <f t="shared" si="17"/>
        <v>139</v>
      </c>
      <c r="F98" s="458">
        <f t="shared" si="17"/>
        <v>0.49642857142857144</v>
      </c>
      <c r="G98" s="468">
        <f t="shared" si="15"/>
        <v>1.2949640287769784</v>
      </c>
      <c r="H98" s="469">
        <f t="shared" ref="H98:W98" si="127">H44/$E44</f>
        <v>1.1870503597122302</v>
      </c>
      <c r="I98" s="470">
        <f t="shared" si="127"/>
        <v>1.1007194244604317</v>
      </c>
      <c r="J98" s="471">
        <f t="shared" si="127"/>
        <v>1.6402877697841727</v>
      </c>
      <c r="K98" s="469">
        <f t="shared" si="127"/>
        <v>0.76258992805755399</v>
      </c>
      <c r="L98" s="468">
        <f t="shared" si="127"/>
        <v>1.5179856115107915</v>
      </c>
      <c r="M98" s="469">
        <f t="shared" si="127"/>
        <v>1.0575539568345325</v>
      </c>
      <c r="N98" s="469">
        <f t="shared" si="127"/>
        <v>0.64028776978417268</v>
      </c>
      <c r="O98" s="469">
        <f t="shared" si="127"/>
        <v>0.18705035971223022</v>
      </c>
      <c r="P98" s="469">
        <f t="shared" si="127"/>
        <v>1.1726618705035972</v>
      </c>
      <c r="Q98" s="469">
        <f t="shared" si="127"/>
        <v>0.69784172661870503</v>
      </c>
      <c r="R98" s="469">
        <f t="shared" si="127"/>
        <v>1.3453237410071943</v>
      </c>
      <c r="S98" s="469">
        <f t="shared" si="127"/>
        <v>2.1726618705035969</v>
      </c>
      <c r="T98" s="469">
        <f t="shared" si="127"/>
        <v>2.079136690647482</v>
      </c>
      <c r="U98" s="469">
        <f t="shared" si="127"/>
        <v>2.1151079136690649</v>
      </c>
      <c r="V98" s="472">
        <f t="shared" si="127"/>
        <v>1.539568345323741</v>
      </c>
      <c r="W98" s="473">
        <f t="shared" si="127"/>
        <v>20.510791366906474</v>
      </c>
      <c r="X98" s="468">
        <f t="shared" ref="X98:AJ98" si="128">X44/$E44</f>
        <v>2.2302158273381294</v>
      </c>
      <c r="Y98" s="468">
        <f t="shared" si="128"/>
        <v>1.7697841726618706</v>
      </c>
      <c r="Z98" s="468">
        <f t="shared" si="128"/>
        <v>1.4532374100719425</v>
      </c>
      <c r="AA98" s="468">
        <f t="shared" si="128"/>
        <v>2.4388489208633093</v>
      </c>
      <c r="AB98" s="469">
        <f t="shared" si="128"/>
        <v>1.9424460431654675</v>
      </c>
      <c r="AC98" s="469">
        <f t="shared" si="128"/>
        <v>1.7410071942446044</v>
      </c>
      <c r="AD98" s="469">
        <f t="shared" si="128"/>
        <v>1.7697841726618706</v>
      </c>
      <c r="AE98" s="469">
        <f t="shared" si="128"/>
        <v>2.0071942446043165</v>
      </c>
      <c r="AF98" s="469">
        <f t="shared" si="128"/>
        <v>1.5179856115107915</v>
      </c>
      <c r="AG98" s="469">
        <f t="shared" si="128"/>
        <v>0.86330935251798557</v>
      </c>
      <c r="AH98" s="474">
        <f t="shared" si="128"/>
        <v>0.91366906474820142</v>
      </c>
      <c r="AI98" s="472">
        <f t="shared" si="128"/>
        <v>1.1366906474820144</v>
      </c>
      <c r="AJ98" s="473">
        <f t="shared" si="128"/>
        <v>19.784172661870503</v>
      </c>
      <c r="AK98" s="468">
        <f t="shared" ref="AK98:AT98" si="129">AK44/$E44</f>
        <v>1.539568345323741</v>
      </c>
      <c r="AL98" s="469">
        <f t="shared" si="129"/>
        <v>1.3669064748201438</v>
      </c>
      <c r="AM98" s="469">
        <f t="shared" si="129"/>
        <v>2.1151079136690649</v>
      </c>
      <c r="AN98" s="469">
        <f t="shared" si="129"/>
        <v>2.2158273381294964</v>
      </c>
      <c r="AO98" s="469">
        <f t="shared" si="129"/>
        <v>1.7410071942446044</v>
      </c>
      <c r="AP98" s="469">
        <f t="shared" si="129"/>
        <v>1.2733812949640289</v>
      </c>
      <c r="AQ98" s="474">
        <f t="shared" si="129"/>
        <v>0.65467625899280579</v>
      </c>
      <c r="AR98" s="474">
        <f t="shared" si="129"/>
        <v>1.3669064748201438</v>
      </c>
      <c r="AS98" s="472">
        <f t="shared" si="129"/>
        <v>1.3309352517985611</v>
      </c>
      <c r="AT98" s="473">
        <f t="shared" si="129"/>
        <v>13.60431654676259</v>
      </c>
      <c r="AU98" s="475">
        <f t="shared" si="114"/>
        <v>1.1007194244604317</v>
      </c>
      <c r="AV98" s="474">
        <f t="shared" si="114"/>
        <v>0.5467625899280576</v>
      </c>
      <c r="AW98" s="474">
        <f t="shared" si="114"/>
        <v>1.0863309352517985</v>
      </c>
      <c r="AX98" s="474">
        <f t="shared" si="114"/>
        <v>1.1510791366906474</v>
      </c>
      <c r="AY98" s="472">
        <f t="shared" si="114"/>
        <v>1.1798561151079137</v>
      </c>
      <c r="AZ98" s="476">
        <f t="shared" si="114"/>
        <v>5.0647482014388485</v>
      </c>
      <c r="BA98" s="477">
        <f t="shared" si="114"/>
        <v>58.964028776978417</v>
      </c>
    </row>
    <row r="99" spans="2:54" ht="27.95" customHeight="1">
      <c r="B99" s="289">
        <v>38</v>
      </c>
      <c r="C99" s="453" t="s">
        <v>259</v>
      </c>
      <c r="D99" s="456">
        <f t="shared" si="17"/>
        <v>256</v>
      </c>
      <c r="E99" s="457">
        <f t="shared" si="17"/>
        <v>231</v>
      </c>
      <c r="F99" s="458">
        <f t="shared" si="17"/>
        <v>0.90234375</v>
      </c>
      <c r="G99" s="468">
        <f t="shared" si="15"/>
        <v>1.3203463203463204</v>
      </c>
      <c r="H99" s="469">
        <f t="shared" ref="H99:W99" si="130">H45/$E45</f>
        <v>1.251082251082251</v>
      </c>
      <c r="I99" s="470">
        <f t="shared" si="130"/>
        <v>1.1515151515151516</v>
      </c>
      <c r="J99" s="471">
        <f t="shared" si="130"/>
        <v>1.4112554112554112</v>
      </c>
      <c r="K99" s="469">
        <f t="shared" si="130"/>
        <v>0.70129870129870131</v>
      </c>
      <c r="L99" s="468">
        <f t="shared" si="130"/>
        <v>1.5714285714285714</v>
      </c>
      <c r="M99" s="469">
        <f t="shared" si="130"/>
        <v>1.3722943722943723</v>
      </c>
      <c r="N99" s="469">
        <f t="shared" si="130"/>
        <v>0.53679653679653683</v>
      </c>
      <c r="O99" s="469">
        <f t="shared" si="130"/>
        <v>0.33766233766233766</v>
      </c>
      <c r="P99" s="469">
        <f t="shared" si="130"/>
        <v>0.98701298701298701</v>
      </c>
      <c r="Q99" s="469">
        <f t="shared" si="130"/>
        <v>0.62770562770562766</v>
      </c>
      <c r="R99" s="469">
        <f t="shared" si="130"/>
        <v>1.1341991341991342</v>
      </c>
      <c r="S99" s="469">
        <f t="shared" si="130"/>
        <v>2.2683982683982684</v>
      </c>
      <c r="T99" s="469">
        <f t="shared" si="130"/>
        <v>2.2813852813852815</v>
      </c>
      <c r="U99" s="469">
        <f t="shared" si="130"/>
        <v>1.7186147186147187</v>
      </c>
      <c r="V99" s="472">
        <f t="shared" si="130"/>
        <v>1.6277056277056277</v>
      </c>
      <c r="W99" s="473">
        <f t="shared" si="130"/>
        <v>20.2987012987013</v>
      </c>
      <c r="X99" s="468">
        <f t="shared" ref="X99:AJ99" si="131">X45/$E45</f>
        <v>2.2510822510822512</v>
      </c>
      <c r="Y99" s="468">
        <f t="shared" si="131"/>
        <v>2.0389610389610389</v>
      </c>
      <c r="Z99" s="468">
        <f t="shared" si="131"/>
        <v>1.9220779220779221</v>
      </c>
      <c r="AA99" s="468">
        <f t="shared" si="131"/>
        <v>2.4588744588744587</v>
      </c>
      <c r="AB99" s="469">
        <f t="shared" si="131"/>
        <v>1.7835497835497836</v>
      </c>
      <c r="AC99" s="469">
        <f t="shared" si="131"/>
        <v>1.7965367965367964</v>
      </c>
      <c r="AD99" s="469">
        <f t="shared" si="131"/>
        <v>1.8701298701298701</v>
      </c>
      <c r="AE99" s="469">
        <f t="shared" si="131"/>
        <v>2.1255411255411256</v>
      </c>
      <c r="AF99" s="469">
        <f t="shared" si="131"/>
        <v>1.9047619047619047</v>
      </c>
      <c r="AG99" s="469">
        <f t="shared" si="131"/>
        <v>0.90476190476190477</v>
      </c>
      <c r="AH99" s="474">
        <f t="shared" si="131"/>
        <v>1.0432900432900434</v>
      </c>
      <c r="AI99" s="472">
        <f t="shared" si="131"/>
        <v>1.3593073593073592</v>
      </c>
      <c r="AJ99" s="473">
        <f t="shared" si="131"/>
        <v>21.458874458874458</v>
      </c>
      <c r="AK99" s="468">
        <f t="shared" ref="AK99:AT99" si="132">AK45/$E45</f>
        <v>1.6017316017316017</v>
      </c>
      <c r="AL99" s="469">
        <f t="shared" si="132"/>
        <v>1.4632034632034632</v>
      </c>
      <c r="AM99" s="469">
        <f t="shared" si="132"/>
        <v>1.9826839826839826</v>
      </c>
      <c r="AN99" s="469">
        <f t="shared" si="132"/>
        <v>2.1082251082251084</v>
      </c>
      <c r="AO99" s="469">
        <f t="shared" si="132"/>
        <v>2.3419913419913421</v>
      </c>
      <c r="AP99" s="469">
        <f t="shared" si="132"/>
        <v>1.1125541125541125</v>
      </c>
      <c r="AQ99" s="474">
        <f t="shared" si="132"/>
        <v>0.96536796536796532</v>
      </c>
      <c r="AR99" s="474">
        <f t="shared" si="132"/>
        <v>1.6580086580086579</v>
      </c>
      <c r="AS99" s="472">
        <f t="shared" si="132"/>
        <v>1.4025974025974026</v>
      </c>
      <c r="AT99" s="473">
        <f t="shared" si="132"/>
        <v>14.636363636363637</v>
      </c>
      <c r="AU99" s="475">
        <f t="shared" si="114"/>
        <v>1.8744588744588744</v>
      </c>
      <c r="AV99" s="474">
        <f t="shared" si="114"/>
        <v>1.8744588744588744</v>
      </c>
      <c r="AW99" s="474">
        <f t="shared" si="114"/>
        <v>2.5974025974025974</v>
      </c>
      <c r="AX99" s="474">
        <f t="shared" si="114"/>
        <v>1.2727272727272727</v>
      </c>
      <c r="AY99" s="472">
        <f t="shared" si="114"/>
        <v>1.3809523809523809</v>
      </c>
      <c r="AZ99" s="476">
        <f t="shared" si="114"/>
        <v>9</v>
      </c>
      <c r="BA99" s="477">
        <f t="shared" si="114"/>
        <v>65.393939393939391</v>
      </c>
    </row>
    <row r="100" spans="2:54" ht="27.95" customHeight="1">
      <c r="B100" s="289">
        <v>39</v>
      </c>
      <c r="C100" s="453" t="s">
        <v>260</v>
      </c>
      <c r="D100" s="456">
        <f t="shared" si="17"/>
        <v>392</v>
      </c>
      <c r="E100" s="457">
        <f t="shared" si="17"/>
        <v>305</v>
      </c>
      <c r="F100" s="458">
        <f t="shared" si="17"/>
        <v>0.77806122448979587</v>
      </c>
      <c r="G100" s="468">
        <f t="shared" si="15"/>
        <v>1.5344262295081967</v>
      </c>
      <c r="H100" s="469">
        <f t="shared" ref="H100:W100" si="133">H46/$E46</f>
        <v>1.5081967213114753</v>
      </c>
      <c r="I100" s="470">
        <f t="shared" si="133"/>
        <v>1.4655737704918033</v>
      </c>
      <c r="J100" s="471">
        <f t="shared" si="133"/>
        <v>1.4557377049180329</v>
      </c>
      <c r="K100" s="469">
        <f t="shared" si="133"/>
        <v>0.84262295081967209</v>
      </c>
      <c r="L100" s="468">
        <f t="shared" si="133"/>
        <v>1.4721311475409835</v>
      </c>
      <c r="M100" s="469">
        <f t="shared" si="133"/>
        <v>1.2622950819672132</v>
      </c>
      <c r="N100" s="469">
        <f t="shared" si="133"/>
        <v>0.35737704918032787</v>
      </c>
      <c r="O100" s="469">
        <f t="shared" si="133"/>
        <v>0.27213114754098361</v>
      </c>
      <c r="P100" s="469">
        <f t="shared" si="133"/>
        <v>0.83606557377049184</v>
      </c>
      <c r="Q100" s="469">
        <f t="shared" si="133"/>
        <v>0.57049180327868854</v>
      </c>
      <c r="R100" s="469">
        <f t="shared" si="133"/>
        <v>0.86557377049180328</v>
      </c>
      <c r="S100" s="469">
        <f t="shared" si="133"/>
        <v>1.7934426229508196</v>
      </c>
      <c r="T100" s="469">
        <f t="shared" si="133"/>
        <v>1.7540983606557377</v>
      </c>
      <c r="U100" s="469">
        <f t="shared" si="133"/>
        <v>1.7639344262295082</v>
      </c>
      <c r="V100" s="472">
        <f t="shared" si="133"/>
        <v>1.4459016393442623</v>
      </c>
      <c r="W100" s="473">
        <f t="shared" si="133"/>
        <v>19.2</v>
      </c>
      <c r="X100" s="468">
        <f t="shared" ref="X100:AJ100" si="134">X46/$E46</f>
        <v>2.3836065573770493</v>
      </c>
      <c r="Y100" s="468">
        <f t="shared" si="134"/>
        <v>1.9540983606557376</v>
      </c>
      <c r="Z100" s="468">
        <f t="shared" si="134"/>
        <v>1.701639344262295</v>
      </c>
      <c r="AA100" s="468">
        <f t="shared" si="134"/>
        <v>2.180327868852459</v>
      </c>
      <c r="AB100" s="469">
        <f t="shared" si="134"/>
        <v>1.7737704918032786</v>
      </c>
      <c r="AC100" s="469">
        <f t="shared" si="134"/>
        <v>1.6491803278688524</v>
      </c>
      <c r="AD100" s="469">
        <f t="shared" si="134"/>
        <v>1.6491803278688524</v>
      </c>
      <c r="AE100" s="469">
        <f t="shared" si="134"/>
        <v>2.1672131147540985</v>
      </c>
      <c r="AF100" s="469">
        <f t="shared" si="134"/>
        <v>1.6459016393442623</v>
      </c>
      <c r="AG100" s="469">
        <f t="shared" si="134"/>
        <v>0.75737704918032789</v>
      </c>
      <c r="AH100" s="474">
        <f t="shared" si="134"/>
        <v>0.91803278688524592</v>
      </c>
      <c r="AI100" s="472">
        <f t="shared" si="134"/>
        <v>1.2819672131147541</v>
      </c>
      <c r="AJ100" s="473">
        <f t="shared" si="134"/>
        <v>20.062295081967214</v>
      </c>
      <c r="AK100" s="468">
        <f t="shared" ref="AK100:AT100" si="135">AK46/$E46</f>
        <v>1.298360655737705</v>
      </c>
      <c r="AL100" s="469">
        <f t="shared" si="135"/>
        <v>1.2327868852459016</v>
      </c>
      <c r="AM100" s="469">
        <f t="shared" si="135"/>
        <v>1.7377049180327868</v>
      </c>
      <c r="AN100" s="469">
        <f t="shared" si="135"/>
        <v>2.2196721311475409</v>
      </c>
      <c r="AO100" s="469">
        <f t="shared" si="135"/>
        <v>2.0163934426229506</v>
      </c>
      <c r="AP100" s="469">
        <f t="shared" si="135"/>
        <v>1.1311475409836065</v>
      </c>
      <c r="AQ100" s="474">
        <f t="shared" si="135"/>
        <v>1.0688524590163935</v>
      </c>
      <c r="AR100" s="474">
        <f t="shared" si="135"/>
        <v>1.3770491803278688</v>
      </c>
      <c r="AS100" s="472">
        <f t="shared" si="135"/>
        <v>1.2655737704918033</v>
      </c>
      <c r="AT100" s="473">
        <f t="shared" si="135"/>
        <v>13.347540983606557</v>
      </c>
      <c r="AU100" s="475">
        <f t="shared" si="114"/>
        <v>1.2688524590163934</v>
      </c>
      <c r="AV100" s="474">
        <f t="shared" si="114"/>
        <v>0.81311475409836065</v>
      </c>
      <c r="AW100" s="474">
        <f t="shared" si="114"/>
        <v>0.79672131147540981</v>
      </c>
      <c r="AX100" s="474">
        <f t="shared" si="114"/>
        <v>1.2295081967213115</v>
      </c>
      <c r="AY100" s="472">
        <f t="shared" si="114"/>
        <v>1.1770491803278689</v>
      </c>
      <c r="AZ100" s="476">
        <f t="shared" si="114"/>
        <v>5.2852459016393443</v>
      </c>
      <c r="BA100" s="477">
        <f t="shared" si="114"/>
        <v>57.895081967213116</v>
      </c>
    </row>
    <row r="101" spans="2:54" ht="27.95" customHeight="1">
      <c r="B101" s="289">
        <v>40</v>
      </c>
      <c r="C101" s="453" t="s">
        <v>261</v>
      </c>
      <c r="D101" s="456">
        <f t="shared" si="17"/>
        <v>802</v>
      </c>
      <c r="E101" s="457">
        <f t="shared" si="17"/>
        <v>798</v>
      </c>
      <c r="F101" s="458">
        <f t="shared" si="17"/>
        <v>0.99501246882793015</v>
      </c>
      <c r="G101" s="468">
        <f t="shared" si="15"/>
        <v>1.5864661654135339</v>
      </c>
      <c r="H101" s="469">
        <f t="shared" ref="H101:W101" si="136">H47/$E47</f>
        <v>1.4160401002506267</v>
      </c>
      <c r="I101" s="470">
        <f t="shared" si="136"/>
        <v>1.3086466165413533</v>
      </c>
      <c r="J101" s="471">
        <f t="shared" si="136"/>
        <v>1.6340852130325814</v>
      </c>
      <c r="K101" s="469">
        <f t="shared" si="136"/>
        <v>0.8671679197994987</v>
      </c>
      <c r="L101" s="468">
        <f t="shared" si="136"/>
        <v>1.644110275689223</v>
      </c>
      <c r="M101" s="469">
        <f t="shared" si="136"/>
        <v>1.3020050125313283</v>
      </c>
      <c r="N101" s="469">
        <f t="shared" si="136"/>
        <v>0.47368421052631576</v>
      </c>
      <c r="O101" s="469">
        <f t="shared" si="136"/>
        <v>0.36090225563909772</v>
      </c>
      <c r="P101" s="469">
        <f t="shared" si="136"/>
        <v>0.9335839598997494</v>
      </c>
      <c r="Q101" s="469">
        <f t="shared" si="136"/>
        <v>0.56516290726817042</v>
      </c>
      <c r="R101" s="469">
        <f t="shared" si="136"/>
        <v>1.0964912280701755</v>
      </c>
      <c r="S101" s="469">
        <f t="shared" si="136"/>
        <v>2.0714285714285716</v>
      </c>
      <c r="T101" s="469">
        <f t="shared" si="136"/>
        <v>1.9248120300751879</v>
      </c>
      <c r="U101" s="469">
        <f t="shared" si="136"/>
        <v>2.6403508771929824</v>
      </c>
      <c r="V101" s="472">
        <f t="shared" si="136"/>
        <v>1.5902255639097744</v>
      </c>
      <c r="W101" s="473">
        <f t="shared" si="136"/>
        <v>21.415162907268169</v>
      </c>
      <c r="X101" s="468">
        <f t="shared" ref="X101:AJ101" si="137">X47/$E47</f>
        <v>2.4411027568922306</v>
      </c>
      <c r="Y101" s="468">
        <f t="shared" si="137"/>
        <v>1.9924812030075187</v>
      </c>
      <c r="Z101" s="468">
        <f t="shared" si="137"/>
        <v>1.8659147869674186</v>
      </c>
      <c r="AA101" s="468">
        <f t="shared" si="137"/>
        <v>2.4636591478696741</v>
      </c>
      <c r="AB101" s="469">
        <f t="shared" si="137"/>
        <v>1.3796992481203008</v>
      </c>
      <c r="AC101" s="469">
        <f t="shared" si="137"/>
        <v>1.7982456140350878</v>
      </c>
      <c r="AD101" s="469">
        <f t="shared" si="137"/>
        <v>1.7719298245614035</v>
      </c>
      <c r="AE101" s="469">
        <f t="shared" si="137"/>
        <v>2.1378446115288221</v>
      </c>
      <c r="AF101" s="469">
        <f t="shared" si="137"/>
        <v>1.8609022556390977</v>
      </c>
      <c r="AG101" s="469">
        <f t="shared" si="137"/>
        <v>1.2481203007518797</v>
      </c>
      <c r="AH101" s="474">
        <f t="shared" si="137"/>
        <v>0.98496240601503759</v>
      </c>
      <c r="AI101" s="472">
        <f t="shared" si="137"/>
        <v>1.0375939849624061</v>
      </c>
      <c r="AJ101" s="473">
        <f t="shared" si="137"/>
        <v>20.982456140350877</v>
      </c>
      <c r="AK101" s="468">
        <f t="shared" ref="AK101:AT101" si="138">AK47/$E47</f>
        <v>1.4511278195488722</v>
      </c>
      <c r="AL101" s="469">
        <f t="shared" si="138"/>
        <v>1.1979949874686717</v>
      </c>
      <c r="AM101" s="469">
        <f t="shared" si="138"/>
        <v>1.8433583959899749</v>
      </c>
      <c r="AN101" s="469">
        <f t="shared" si="138"/>
        <v>2.155388471177945</v>
      </c>
      <c r="AO101" s="469">
        <f t="shared" si="138"/>
        <v>2.1278195488721803</v>
      </c>
      <c r="AP101" s="469">
        <f t="shared" si="138"/>
        <v>1.3483709273182958</v>
      </c>
      <c r="AQ101" s="474">
        <f t="shared" si="138"/>
        <v>0.81954887218045114</v>
      </c>
      <c r="AR101" s="474">
        <f t="shared" si="138"/>
        <v>1.5914786967418546</v>
      </c>
      <c r="AS101" s="472">
        <f t="shared" si="138"/>
        <v>1.3609022556390977</v>
      </c>
      <c r="AT101" s="473">
        <f t="shared" si="138"/>
        <v>13.895989974937343</v>
      </c>
      <c r="AU101" s="475">
        <f t="shared" si="114"/>
        <v>1.0576441102756893</v>
      </c>
      <c r="AV101" s="474">
        <f t="shared" si="114"/>
        <v>0.68170426065162903</v>
      </c>
      <c r="AW101" s="474">
        <f t="shared" si="114"/>
        <v>0.82330827067669177</v>
      </c>
      <c r="AX101" s="474">
        <f t="shared" si="114"/>
        <v>1.1654135338345866</v>
      </c>
      <c r="AY101" s="472">
        <f t="shared" si="114"/>
        <v>1.0551378446115289</v>
      </c>
      <c r="AZ101" s="476">
        <f t="shared" si="114"/>
        <v>4.7832080200501252</v>
      </c>
      <c r="BA101" s="477">
        <f t="shared" si="114"/>
        <v>61.076817042606521</v>
      </c>
    </row>
    <row r="102" spans="2:54" ht="27.95" customHeight="1">
      <c r="B102" s="289">
        <v>41</v>
      </c>
      <c r="C102" s="453" t="s">
        <v>262</v>
      </c>
      <c r="D102" s="456">
        <f t="shared" si="17"/>
        <v>185</v>
      </c>
      <c r="E102" s="457">
        <f t="shared" si="17"/>
        <v>173</v>
      </c>
      <c r="F102" s="458">
        <f t="shared" si="17"/>
        <v>0.93513513513513513</v>
      </c>
      <c r="G102" s="468">
        <f t="shared" si="15"/>
        <v>1.4219653179190752</v>
      </c>
      <c r="H102" s="469">
        <f t="shared" ref="H102:W102" si="139">H48/$E48</f>
        <v>1.4104046242774566</v>
      </c>
      <c r="I102" s="470">
        <f t="shared" si="139"/>
        <v>1.2138728323699421</v>
      </c>
      <c r="J102" s="471">
        <f t="shared" si="139"/>
        <v>1.2138728323699421</v>
      </c>
      <c r="K102" s="469">
        <f t="shared" si="139"/>
        <v>0.48554913294797686</v>
      </c>
      <c r="L102" s="468">
        <f t="shared" si="139"/>
        <v>1.5260115606936415</v>
      </c>
      <c r="M102" s="469">
        <f t="shared" si="139"/>
        <v>1.2427745664739884</v>
      </c>
      <c r="N102" s="469">
        <f t="shared" si="139"/>
        <v>0.47398843930635837</v>
      </c>
      <c r="O102" s="469">
        <f t="shared" si="139"/>
        <v>0.31791907514450868</v>
      </c>
      <c r="P102" s="469">
        <f t="shared" si="139"/>
        <v>0.96531791907514453</v>
      </c>
      <c r="Q102" s="469">
        <f t="shared" si="139"/>
        <v>0.58959537572254339</v>
      </c>
      <c r="R102" s="469">
        <f t="shared" si="139"/>
        <v>1.2138728323699421</v>
      </c>
      <c r="S102" s="469">
        <f t="shared" si="139"/>
        <v>1.9595375722543353</v>
      </c>
      <c r="T102" s="469">
        <f t="shared" si="139"/>
        <v>1.8208092485549132</v>
      </c>
      <c r="U102" s="469">
        <f t="shared" si="139"/>
        <v>1.676300578034682</v>
      </c>
      <c r="V102" s="472">
        <f t="shared" si="139"/>
        <v>1.6416184971098267</v>
      </c>
      <c r="W102" s="473">
        <f t="shared" si="139"/>
        <v>19.173410404624278</v>
      </c>
      <c r="X102" s="468">
        <f t="shared" ref="X102:AJ102" si="140">X48/$E48</f>
        <v>2.4797687861271678</v>
      </c>
      <c r="Y102" s="468">
        <f t="shared" si="140"/>
        <v>1.9942196531791907</v>
      </c>
      <c r="Z102" s="468">
        <f t="shared" si="140"/>
        <v>1.8959537572254335</v>
      </c>
      <c r="AA102" s="468">
        <f t="shared" si="140"/>
        <v>2.4104046242774566</v>
      </c>
      <c r="AB102" s="469">
        <f t="shared" si="140"/>
        <v>1.9248554913294798</v>
      </c>
      <c r="AC102" s="469">
        <f t="shared" si="140"/>
        <v>1.76878612716763</v>
      </c>
      <c r="AD102" s="469">
        <f t="shared" si="140"/>
        <v>1.8381502890173411</v>
      </c>
      <c r="AE102" s="469">
        <f t="shared" si="140"/>
        <v>2.2196531791907512</v>
      </c>
      <c r="AF102" s="469">
        <f t="shared" si="140"/>
        <v>2.1849710982658959</v>
      </c>
      <c r="AG102" s="469">
        <f t="shared" si="140"/>
        <v>1.2254335260115607</v>
      </c>
      <c r="AH102" s="474">
        <f t="shared" si="140"/>
        <v>0.89017341040462428</v>
      </c>
      <c r="AI102" s="472">
        <f t="shared" si="140"/>
        <v>1.6473988439306357</v>
      </c>
      <c r="AJ102" s="473">
        <f t="shared" si="140"/>
        <v>22.479768786127167</v>
      </c>
      <c r="AK102" s="468">
        <f t="shared" ref="AK102:AT102" si="141">AK48/$E48</f>
        <v>1.3410404624277457</v>
      </c>
      <c r="AL102" s="469">
        <f t="shared" si="141"/>
        <v>1.277456647398844</v>
      </c>
      <c r="AM102" s="469">
        <f t="shared" si="141"/>
        <v>1.8728323699421965</v>
      </c>
      <c r="AN102" s="469">
        <f t="shared" si="141"/>
        <v>2.0635838150289016</v>
      </c>
      <c r="AO102" s="469">
        <f t="shared" si="141"/>
        <v>2.0289017341040463</v>
      </c>
      <c r="AP102" s="469">
        <f t="shared" si="141"/>
        <v>1.4682080924855492</v>
      </c>
      <c r="AQ102" s="474">
        <f t="shared" si="141"/>
        <v>1.2138728323699421</v>
      </c>
      <c r="AR102" s="474">
        <f t="shared" si="141"/>
        <v>1.5838150289017341</v>
      </c>
      <c r="AS102" s="472">
        <f t="shared" si="141"/>
        <v>1.3757225433526012</v>
      </c>
      <c r="AT102" s="473">
        <f t="shared" si="141"/>
        <v>14.22543352601156</v>
      </c>
      <c r="AU102" s="475">
        <f t="shared" si="114"/>
        <v>1.0867052023121386</v>
      </c>
      <c r="AV102" s="474">
        <f t="shared" si="114"/>
        <v>0.60115606936416188</v>
      </c>
      <c r="AW102" s="474">
        <f t="shared" si="114"/>
        <v>1.0924855491329479</v>
      </c>
      <c r="AX102" s="474">
        <f t="shared" si="114"/>
        <v>0.9942196531791907</v>
      </c>
      <c r="AY102" s="472">
        <f t="shared" si="114"/>
        <v>1.0520231213872833</v>
      </c>
      <c r="AZ102" s="476">
        <f t="shared" si="114"/>
        <v>4.8265895953757223</v>
      </c>
      <c r="BA102" s="477">
        <f t="shared" si="114"/>
        <v>60.705202312138731</v>
      </c>
    </row>
    <row r="103" spans="2:54" ht="27.95" customHeight="1">
      <c r="B103" s="289">
        <v>42</v>
      </c>
      <c r="C103" s="453" t="s">
        <v>263</v>
      </c>
      <c r="D103" s="456">
        <f t="shared" si="17"/>
        <v>336</v>
      </c>
      <c r="E103" s="457">
        <f t="shared" si="17"/>
        <v>336</v>
      </c>
      <c r="F103" s="458">
        <f t="shared" si="17"/>
        <v>1</v>
      </c>
      <c r="G103" s="468">
        <f t="shared" si="15"/>
        <v>1.5892857142857142</v>
      </c>
      <c r="H103" s="469">
        <f t="shared" ref="H103:W103" si="142">H49/$E49</f>
        <v>1.625</v>
      </c>
      <c r="I103" s="470">
        <f t="shared" si="142"/>
        <v>1.4880952380952381</v>
      </c>
      <c r="J103" s="471">
        <f t="shared" si="142"/>
        <v>1.5714285714285714</v>
      </c>
      <c r="K103" s="469">
        <f t="shared" si="142"/>
        <v>0.82440476190476186</v>
      </c>
      <c r="L103" s="468">
        <f t="shared" si="142"/>
        <v>1.5476190476190477</v>
      </c>
      <c r="M103" s="469">
        <f t="shared" si="142"/>
        <v>1.2797619047619047</v>
      </c>
      <c r="N103" s="469">
        <f t="shared" si="142"/>
        <v>0.38690476190476192</v>
      </c>
      <c r="O103" s="469">
        <f t="shared" si="142"/>
        <v>0.26190476190476192</v>
      </c>
      <c r="P103" s="469">
        <f t="shared" si="142"/>
        <v>0.97023809523809523</v>
      </c>
      <c r="Q103" s="469">
        <f t="shared" si="142"/>
        <v>0.66666666666666663</v>
      </c>
      <c r="R103" s="469">
        <f t="shared" si="142"/>
        <v>1.3988095238095237</v>
      </c>
      <c r="S103" s="469">
        <f t="shared" si="142"/>
        <v>2.7410714285714284</v>
      </c>
      <c r="T103" s="469">
        <f t="shared" si="142"/>
        <v>2.7321428571428572</v>
      </c>
      <c r="U103" s="469">
        <f t="shared" si="142"/>
        <v>1.8779761904761905</v>
      </c>
      <c r="V103" s="472">
        <f t="shared" si="142"/>
        <v>1.8095238095238095</v>
      </c>
      <c r="W103" s="473">
        <f t="shared" si="142"/>
        <v>22.770833333333332</v>
      </c>
      <c r="X103" s="468">
        <f t="shared" ref="X103:AJ103" si="143">X49/$E49</f>
        <v>2.5982142857142856</v>
      </c>
      <c r="Y103" s="468">
        <f t="shared" si="143"/>
        <v>2.3928571428571428</v>
      </c>
      <c r="Z103" s="468">
        <f t="shared" si="143"/>
        <v>1.7440476190476191</v>
      </c>
      <c r="AA103" s="468">
        <f t="shared" si="143"/>
        <v>2.4970238095238093</v>
      </c>
      <c r="AB103" s="469">
        <f t="shared" si="143"/>
        <v>2.3839285714285716</v>
      </c>
      <c r="AC103" s="469">
        <f t="shared" si="143"/>
        <v>1.8035714285714286</v>
      </c>
      <c r="AD103" s="469">
        <f t="shared" si="143"/>
        <v>1.8571428571428572</v>
      </c>
      <c r="AE103" s="469">
        <f t="shared" si="143"/>
        <v>2.5535714285714284</v>
      </c>
      <c r="AF103" s="469">
        <f t="shared" si="143"/>
        <v>2.0178571428571428</v>
      </c>
      <c r="AG103" s="469">
        <f t="shared" si="143"/>
        <v>1.1130952380952381</v>
      </c>
      <c r="AH103" s="474">
        <f t="shared" si="143"/>
        <v>1.125</v>
      </c>
      <c r="AI103" s="472">
        <f t="shared" si="143"/>
        <v>1.6964285714285714</v>
      </c>
      <c r="AJ103" s="473">
        <f t="shared" si="143"/>
        <v>23.782738095238095</v>
      </c>
      <c r="AK103" s="468">
        <f t="shared" ref="AK103:AT103" si="144">AK49/$E49</f>
        <v>1.6398809523809523</v>
      </c>
      <c r="AL103" s="469">
        <f t="shared" si="144"/>
        <v>1.5773809523809523</v>
      </c>
      <c r="AM103" s="469">
        <f t="shared" si="144"/>
        <v>1.9761904761904763</v>
      </c>
      <c r="AN103" s="469">
        <f t="shared" si="144"/>
        <v>2.5982142857142856</v>
      </c>
      <c r="AO103" s="469">
        <f t="shared" si="144"/>
        <v>2.5089285714285716</v>
      </c>
      <c r="AP103" s="469">
        <f t="shared" si="144"/>
        <v>1.4345238095238095</v>
      </c>
      <c r="AQ103" s="474">
        <f t="shared" si="144"/>
        <v>1.5</v>
      </c>
      <c r="AR103" s="474">
        <f t="shared" si="144"/>
        <v>1.5535714285714286</v>
      </c>
      <c r="AS103" s="472">
        <f t="shared" si="144"/>
        <v>1.5297619047619047</v>
      </c>
      <c r="AT103" s="473">
        <f t="shared" si="144"/>
        <v>16.31845238095238</v>
      </c>
      <c r="AU103" s="475">
        <f t="shared" ref="AU103:BA109" si="145">AU49/$E49</f>
        <v>1.1130952380952381</v>
      </c>
      <c r="AV103" s="474">
        <f t="shared" si="145"/>
        <v>0.70238095238095233</v>
      </c>
      <c r="AW103" s="474">
        <f t="shared" si="145"/>
        <v>1.7053571428571428</v>
      </c>
      <c r="AX103" s="474">
        <f t="shared" si="145"/>
        <v>1.2976190476190477</v>
      </c>
      <c r="AY103" s="472">
        <f t="shared" si="145"/>
        <v>1.3154761904761905</v>
      </c>
      <c r="AZ103" s="476">
        <f t="shared" si="145"/>
        <v>6.1339285714285712</v>
      </c>
      <c r="BA103" s="477">
        <f t="shared" si="145"/>
        <v>69.00595238095238</v>
      </c>
    </row>
    <row r="104" spans="2:54" ht="27.95" customHeight="1">
      <c r="B104" s="289">
        <v>43</v>
      </c>
      <c r="C104" s="453" t="s">
        <v>264</v>
      </c>
      <c r="D104" s="456">
        <f t="shared" si="17"/>
        <v>299</v>
      </c>
      <c r="E104" s="457">
        <f t="shared" si="17"/>
        <v>299</v>
      </c>
      <c r="F104" s="458">
        <f t="shared" si="17"/>
        <v>1</v>
      </c>
      <c r="G104" s="468">
        <f t="shared" si="15"/>
        <v>1.7190635451505016</v>
      </c>
      <c r="H104" s="469">
        <f t="shared" ref="H104:W104" si="146">H50/$E50</f>
        <v>1.5852842809364549</v>
      </c>
      <c r="I104" s="470">
        <f t="shared" si="146"/>
        <v>1.471571906354515</v>
      </c>
      <c r="J104" s="471">
        <f t="shared" si="146"/>
        <v>1.826086956521739</v>
      </c>
      <c r="K104" s="469">
        <f t="shared" si="146"/>
        <v>1.1973244147157192</v>
      </c>
      <c r="L104" s="468">
        <f t="shared" si="146"/>
        <v>1.7792642140468227</v>
      </c>
      <c r="M104" s="469">
        <f t="shared" si="146"/>
        <v>1.5317725752508362</v>
      </c>
      <c r="N104" s="469">
        <f t="shared" si="146"/>
        <v>0.66889632107023411</v>
      </c>
      <c r="O104" s="469">
        <f t="shared" si="146"/>
        <v>0.4682274247491639</v>
      </c>
      <c r="P104" s="469">
        <f t="shared" si="146"/>
        <v>0.95317725752508364</v>
      </c>
      <c r="Q104" s="469">
        <f t="shared" si="146"/>
        <v>0.77591973244147161</v>
      </c>
      <c r="R104" s="469">
        <f t="shared" si="146"/>
        <v>1.0702341137123745</v>
      </c>
      <c r="S104" s="469">
        <f t="shared" si="146"/>
        <v>2.8193979933110369</v>
      </c>
      <c r="T104" s="469">
        <f t="shared" si="146"/>
        <v>2.7090301003344481</v>
      </c>
      <c r="U104" s="469">
        <f t="shared" si="146"/>
        <v>1.9130434782608696</v>
      </c>
      <c r="V104" s="472">
        <f t="shared" si="146"/>
        <v>1.725752508361204</v>
      </c>
      <c r="W104" s="473">
        <f t="shared" si="146"/>
        <v>24.214046822742475</v>
      </c>
      <c r="X104" s="468">
        <f t="shared" ref="X104:AJ104" si="147">X50/$E50</f>
        <v>2.7290969899665551</v>
      </c>
      <c r="Y104" s="468">
        <f t="shared" si="147"/>
        <v>2.1973244147157192</v>
      </c>
      <c r="Z104" s="468">
        <f t="shared" si="147"/>
        <v>1.9665551839464883</v>
      </c>
      <c r="AA104" s="468">
        <f t="shared" si="147"/>
        <v>2.4515050167224079</v>
      </c>
      <c r="AB104" s="469">
        <f t="shared" si="147"/>
        <v>2.2675585284280935</v>
      </c>
      <c r="AC104" s="469">
        <f t="shared" si="147"/>
        <v>1.8929765886287626</v>
      </c>
      <c r="AD104" s="469">
        <f t="shared" si="147"/>
        <v>1.8729096989966556</v>
      </c>
      <c r="AE104" s="469">
        <f t="shared" si="147"/>
        <v>2.6989966555183948</v>
      </c>
      <c r="AF104" s="469">
        <f t="shared" si="147"/>
        <v>2.367892976588629</v>
      </c>
      <c r="AG104" s="469">
        <f t="shared" si="147"/>
        <v>1.4314381270903009</v>
      </c>
      <c r="AH104" s="474">
        <f t="shared" si="147"/>
        <v>1.1103678929765886</v>
      </c>
      <c r="AI104" s="472">
        <f t="shared" si="147"/>
        <v>1.745819397993311</v>
      </c>
      <c r="AJ104" s="473">
        <f t="shared" si="147"/>
        <v>24.732441471571907</v>
      </c>
      <c r="AK104" s="468">
        <f t="shared" ref="AK104:AT104" si="148">AK50/$E50</f>
        <v>1.4816053511705685</v>
      </c>
      <c r="AL104" s="469">
        <f t="shared" si="148"/>
        <v>1.4615384615384615</v>
      </c>
      <c r="AM104" s="469">
        <f t="shared" si="148"/>
        <v>1.9331103678929766</v>
      </c>
      <c r="AN104" s="469">
        <f t="shared" si="148"/>
        <v>2.4581939799331103</v>
      </c>
      <c r="AO104" s="469">
        <f t="shared" si="148"/>
        <v>2.4581939799331103</v>
      </c>
      <c r="AP104" s="469">
        <f t="shared" si="148"/>
        <v>1.3110367892976589</v>
      </c>
      <c r="AQ104" s="474">
        <f t="shared" si="148"/>
        <v>1.3846153846153846</v>
      </c>
      <c r="AR104" s="474">
        <f t="shared" si="148"/>
        <v>1.705685618729097</v>
      </c>
      <c r="AS104" s="472">
        <f t="shared" si="148"/>
        <v>1.5384615384615385</v>
      </c>
      <c r="AT104" s="473">
        <f t="shared" si="148"/>
        <v>15.732441471571907</v>
      </c>
      <c r="AU104" s="475">
        <f t="shared" si="145"/>
        <v>1.2976588628762542</v>
      </c>
      <c r="AV104" s="474">
        <f t="shared" si="145"/>
        <v>0.61204013377926425</v>
      </c>
      <c r="AW104" s="474">
        <f t="shared" si="145"/>
        <v>0.97324414715719065</v>
      </c>
      <c r="AX104" s="474">
        <f t="shared" si="145"/>
        <v>1.7123745819397993</v>
      </c>
      <c r="AY104" s="472">
        <f t="shared" si="145"/>
        <v>1.2976588628762542</v>
      </c>
      <c r="AZ104" s="476">
        <f t="shared" si="145"/>
        <v>5.8929765886287626</v>
      </c>
      <c r="BA104" s="477">
        <f t="shared" si="145"/>
        <v>70.57190635451505</v>
      </c>
    </row>
    <row r="105" spans="2:54" ht="27.95" customHeight="1">
      <c r="B105" s="289">
        <v>44</v>
      </c>
      <c r="C105" s="453" t="s">
        <v>265</v>
      </c>
      <c r="D105" s="456">
        <f t="shared" si="17"/>
        <v>478</v>
      </c>
      <c r="E105" s="457">
        <f t="shared" si="17"/>
        <v>437</v>
      </c>
      <c r="F105" s="458">
        <f t="shared" si="17"/>
        <v>0.91422594142259417</v>
      </c>
      <c r="G105" s="468">
        <f t="shared" si="15"/>
        <v>1.7162471395881007</v>
      </c>
      <c r="H105" s="469">
        <f t="shared" ref="H105:W105" si="149">H51/$E51</f>
        <v>1.4874141876430207</v>
      </c>
      <c r="I105" s="470">
        <f t="shared" si="149"/>
        <v>1.5148741418764302</v>
      </c>
      <c r="J105" s="471">
        <f t="shared" si="149"/>
        <v>1.5560640732265447</v>
      </c>
      <c r="K105" s="469">
        <f t="shared" si="149"/>
        <v>0.74828375286041193</v>
      </c>
      <c r="L105" s="468">
        <f t="shared" si="149"/>
        <v>1.6613272311212814</v>
      </c>
      <c r="M105" s="469">
        <f t="shared" si="149"/>
        <v>1.3432494279176201</v>
      </c>
      <c r="N105" s="469">
        <f t="shared" si="149"/>
        <v>0.42562929061784899</v>
      </c>
      <c r="O105" s="469">
        <f t="shared" si="149"/>
        <v>0.2402745995423341</v>
      </c>
      <c r="P105" s="469">
        <f t="shared" si="149"/>
        <v>0.97711670480549195</v>
      </c>
      <c r="Q105" s="469">
        <f t="shared" si="149"/>
        <v>0.5583524027459954</v>
      </c>
      <c r="R105" s="469">
        <f t="shared" si="149"/>
        <v>1.4828375286041191</v>
      </c>
      <c r="S105" s="469">
        <f t="shared" si="149"/>
        <v>2.6636155606407321</v>
      </c>
      <c r="T105" s="469">
        <f t="shared" si="149"/>
        <v>2.5812356979405036</v>
      </c>
      <c r="U105" s="469">
        <f t="shared" si="149"/>
        <v>1.8123569794050343</v>
      </c>
      <c r="V105" s="472">
        <f t="shared" si="149"/>
        <v>1.7482837528604118</v>
      </c>
      <c r="W105" s="473">
        <f t="shared" si="149"/>
        <v>22.517162471395881</v>
      </c>
      <c r="X105" s="468">
        <f t="shared" ref="X105:AJ105" si="150">X51/$E51</f>
        <v>2.6224256292906181</v>
      </c>
      <c r="Y105" s="468">
        <f t="shared" si="150"/>
        <v>2.2448512585812357</v>
      </c>
      <c r="Z105" s="468">
        <f t="shared" si="150"/>
        <v>1.9771167048054921</v>
      </c>
      <c r="AA105" s="468">
        <f t="shared" si="150"/>
        <v>2.5240274599542336</v>
      </c>
      <c r="AB105" s="469">
        <f t="shared" si="150"/>
        <v>2.0869565217391304</v>
      </c>
      <c r="AC105" s="469">
        <f t="shared" si="150"/>
        <v>1.9038901601830664</v>
      </c>
      <c r="AD105" s="469">
        <f t="shared" si="150"/>
        <v>1.8901601830663615</v>
      </c>
      <c r="AE105" s="469">
        <f t="shared" si="150"/>
        <v>2.4302059496567505</v>
      </c>
      <c r="AF105" s="469">
        <f t="shared" si="150"/>
        <v>1.9633867276887871</v>
      </c>
      <c r="AG105" s="469">
        <f t="shared" si="150"/>
        <v>1.0663615560640731</v>
      </c>
      <c r="AH105" s="474">
        <f t="shared" si="150"/>
        <v>1.1716247139588101</v>
      </c>
      <c r="AI105" s="472">
        <f t="shared" si="150"/>
        <v>1.791762013729977</v>
      </c>
      <c r="AJ105" s="473">
        <f t="shared" si="150"/>
        <v>23.672768878718536</v>
      </c>
      <c r="AK105" s="468">
        <f t="shared" ref="AK105:AT105" si="151">AK51/$E51</f>
        <v>1.5926773455377574</v>
      </c>
      <c r="AL105" s="469">
        <f t="shared" si="151"/>
        <v>1.5308924485125859</v>
      </c>
      <c r="AM105" s="469">
        <f t="shared" si="151"/>
        <v>1.9450800915331807</v>
      </c>
      <c r="AN105" s="469">
        <f t="shared" si="151"/>
        <v>2.5057208237986268</v>
      </c>
      <c r="AO105" s="469">
        <f t="shared" si="151"/>
        <v>2.389016018306636</v>
      </c>
      <c r="AP105" s="469">
        <f t="shared" si="151"/>
        <v>1.5148741418764302</v>
      </c>
      <c r="AQ105" s="474">
        <f t="shared" si="151"/>
        <v>1.4004576659038901</v>
      </c>
      <c r="AR105" s="474">
        <f t="shared" si="151"/>
        <v>1.5514874141876429</v>
      </c>
      <c r="AS105" s="472">
        <f t="shared" si="151"/>
        <v>1.4828375286041191</v>
      </c>
      <c r="AT105" s="473">
        <f t="shared" si="151"/>
        <v>15.913043478260869</v>
      </c>
      <c r="AU105" s="475">
        <f t="shared" si="145"/>
        <v>1.4416475972540046</v>
      </c>
      <c r="AV105" s="474">
        <f t="shared" si="145"/>
        <v>0.61098398169336388</v>
      </c>
      <c r="AW105" s="474">
        <f t="shared" si="145"/>
        <v>1.9016018306636155</v>
      </c>
      <c r="AX105" s="474">
        <f t="shared" si="145"/>
        <v>1.5240274599542334</v>
      </c>
      <c r="AY105" s="472">
        <f t="shared" si="145"/>
        <v>1.4050343249427917</v>
      </c>
      <c r="AZ105" s="476">
        <f t="shared" si="145"/>
        <v>6.8832951945080092</v>
      </c>
      <c r="BA105" s="477">
        <f t="shared" si="145"/>
        <v>68.986270022883289</v>
      </c>
    </row>
    <row r="106" spans="2:54" ht="27.95" customHeight="1">
      <c r="B106" s="289">
        <v>45</v>
      </c>
      <c r="C106" s="453" t="s">
        <v>266</v>
      </c>
      <c r="D106" s="456">
        <f t="shared" si="17"/>
        <v>235</v>
      </c>
      <c r="E106" s="457">
        <f t="shared" si="17"/>
        <v>190</v>
      </c>
      <c r="F106" s="458">
        <f t="shared" si="17"/>
        <v>0.80851063829787229</v>
      </c>
      <c r="G106" s="468">
        <f t="shared" si="15"/>
        <v>1.368421052631579</v>
      </c>
      <c r="H106" s="469">
        <f t="shared" ref="H106:W106" si="152">H52/$E52</f>
        <v>1.2210526315789474</v>
      </c>
      <c r="I106" s="470">
        <f t="shared" si="152"/>
        <v>1.1052631578947369</v>
      </c>
      <c r="J106" s="471">
        <f t="shared" si="152"/>
        <v>1.4315789473684211</v>
      </c>
      <c r="K106" s="469">
        <f t="shared" si="152"/>
        <v>0.55263157894736847</v>
      </c>
      <c r="L106" s="468">
        <f t="shared" si="152"/>
        <v>1.4526315789473685</v>
      </c>
      <c r="M106" s="469">
        <f t="shared" si="152"/>
        <v>1.0894736842105264</v>
      </c>
      <c r="N106" s="469">
        <f t="shared" si="152"/>
        <v>0.49473684210526314</v>
      </c>
      <c r="O106" s="469">
        <f t="shared" si="152"/>
        <v>0.23157894736842105</v>
      </c>
      <c r="P106" s="469">
        <f t="shared" si="152"/>
        <v>0.97894736842105268</v>
      </c>
      <c r="Q106" s="469">
        <f t="shared" si="152"/>
        <v>0.54736842105263162</v>
      </c>
      <c r="R106" s="469">
        <f t="shared" si="152"/>
        <v>1.0736842105263158</v>
      </c>
      <c r="S106" s="469">
        <f t="shared" si="152"/>
        <v>2.5263157894736841</v>
      </c>
      <c r="T106" s="469">
        <f t="shared" si="152"/>
        <v>2.2578947368421054</v>
      </c>
      <c r="U106" s="469">
        <f t="shared" si="152"/>
        <v>1.736842105263158</v>
      </c>
      <c r="V106" s="472">
        <f t="shared" si="152"/>
        <v>1.6105263157894736</v>
      </c>
      <c r="W106" s="473">
        <f t="shared" si="152"/>
        <v>19.678947368421053</v>
      </c>
      <c r="X106" s="468">
        <f t="shared" ref="X106:AJ106" si="153">X52/$E52</f>
        <v>2.0526315789473686</v>
      </c>
      <c r="Y106" s="468">
        <f t="shared" si="153"/>
        <v>1.5947368421052632</v>
      </c>
      <c r="Z106" s="468">
        <f t="shared" si="153"/>
        <v>1.9263157894736842</v>
      </c>
      <c r="AA106" s="468">
        <f t="shared" si="153"/>
        <v>2.4421052631578948</v>
      </c>
      <c r="AB106" s="469">
        <f t="shared" si="153"/>
        <v>2.2894736842105261</v>
      </c>
      <c r="AC106" s="469">
        <f t="shared" si="153"/>
        <v>1.6631578947368422</v>
      </c>
      <c r="AD106" s="469">
        <f t="shared" si="153"/>
        <v>1.631578947368421</v>
      </c>
      <c r="AE106" s="469">
        <f t="shared" si="153"/>
        <v>2.2894736842105261</v>
      </c>
      <c r="AF106" s="469">
        <f t="shared" si="153"/>
        <v>1.831578947368421</v>
      </c>
      <c r="AG106" s="469">
        <f t="shared" si="153"/>
        <v>1.0842105263157895</v>
      </c>
      <c r="AH106" s="474">
        <f t="shared" si="153"/>
        <v>0.74736842105263157</v>
      </c>
      <c r="AI106" s="472">
        <f t="shared" si="153"/>
        <v>1.4684210526315788</v>
      </c>
      <c r="AJ106" s="473">
        <f t="shared" si="153"/>
        <v>21.021052631578947</v>
      </c>
      <c r="AK106" s="468">
        <f t="shared" ref="AK106:AT106" si="154">AK52/$E52</f>
        <v>1.5947368421052632</v>
      </c>
      <c r="AL106" s="469">
        <f t="shared" si="154"/>
        <v>1.5</v>
      </c>
      <c r="AM106" s="469">
        <f t="shared" si="154"/>
        <v>1.9263157894736842</v>
      </c>
      <c r="AN106" s="469">
        <f t="shared" si="154"/>
        <v>2.4</v>
      </c>
      <c r="AO106" s="469">
        <f t="shared" si="154"/>
        <v>1.9894736842105263</v>
      </c>
      <c r="AP106" s="469">
        <f t="shared" si="154"/>
        <v>1.3157894736842106</v>
      </c>
      <c r="AQ106" s="474">
        <f t="shared" si="154"/>
        <v>0.67894736842105263</v>
      </c>
      <c r="AR106" s="474">
        <f t="shared" si="154"/>
        <v>1.4421052631578948</v>
      </c>
      <c r="AS106" s="472">
        <f t="shared" si="154"/>
        <v>1.2315789473684211</v>
      </c>
      <c r="AT106" s="473">
        <f t="shared" si="154"/>
        <v>14.078947368421053</v>
      </c>
      <c r="AU106" s="475">
        <f t="shared" si="145"/>
        <v>1.2</v>
      </c>
      <c r="AV106" s="474">
        <f t="shared" si="145"/>
        <v>0.55263157894736847</v>
      </c>
      <c r="AW106" s="474">
        <f t="shared" si="145"/>
        <v>1.1368421052631579</v>
      </c>
      <c r="AX106" s="474">
        <f t="shared" si="145"/>
        <v>1</v>
      </c>
      <c r="AY106" s="472">
        <f t="shared" si="145"/>
        <v>0.98947368421052628</v>
      </c>
      <c r="AZ106" s="476">
        <f t="shared" si="145"/>
        <v>4.8789473684210529</v>
      </c>
      <c r="BA106" s="477">
        <f t="shared" si="145"/>
        <v>59.657894736842103</v>
      </c>
    </row>
    <row r="107" spans="2:54" ht="27.95" customHeight="1">
      <c r="B107" s="289">
        <v>46</v>
      </c>
      <c r="C107" s="453" t="s">
        <v>267</v>
      </c>
      <c r="D107" s="456">
        <f t="shared" si="17"/>
        <v>485</v>
      </c>
      <c r="E107" s="457">
        <f t="shared" si="17"/>
        <v>388</v>
      </c>
      <c r="F107" s="458">
        <f t="shared" si="17"/>
        <v>0.8</v>
      </c>
      <c r="G107" s="468">
        <f t="shared" si="15"/>
        <v>1.6958762886597938</v>
      </c>
      <c r="H107" s="469">
        <f t="shared" ref="H107:W107" si="155">H53/$E53</f>
        <v>1.5618556701030928</v>
      </c>
      <c r="I107" s="470">
        <f t="shared" si="155"/>
        <v>1.4845360824742269</v>
      </c>
      <c r="J107" s="471">
        <f t="shared" si="155"/>
        <v>1.3556701030927836</v>
      </c>
      <c r="K107" s="469">
        <f t="shared" si="155"/>
        <v>0.76804123711340211</v>
      </c>
      <c r="L107" s="468">
        <f t="shared" si="155"/>
        <v>1.6288659793814433</v>
      </c>
      <c r="M107" s="469">
        <f t="shared" si="155"/>
        <v>1.3762886597938144</v>
      </c>
      <c r="N107" s="469">
        <f t="shared" si="155"/>
        <v>0.33505154639175255</v>
      </c>
      <c r="O107" s="469">
        <f t="shared" si="155"/>
        <v>0.25</v>
      </c>
      <c r="P107" s="469">
        <f t="shared" si="155"/>
        <v>0.97422680412371132</v>
      </c>
      <c r="Q107" s="469">
        <f t="shared" si="155"/>
        <v>0.60309278350515461</v>
      </c>
      <c r="R107" s="469">
        <f t="shared" si="155"/>
        <v>1.1597938144329898</v>
      </c>
      <c r="S107" s="469">
        <f t="shared" si="155"/>
        <v>2.8144329896907219</v>
      </c>
      <c r="T107" s="469">
        <f t="shared" si="155"/>
        <v>2.7835051546391751</v>
      </c>
      <c r="U107" s="469">
        <f t="shared" si="155"/>
        <v>1.8814432989690721</v>
      </c>
      <c r="V107" s="472">
        <f t="shared" si="155"/>
        <v>1.6907216494845361</v>
      </c>
      <c r="W107" s="473">
        <f t="shared" si="155"/>
        <v>22.36340206185567</v>
      </c>
      <c r="X107" s="468">
        <f t="shared" ref="X107:AJ107" si="156">X53/$E53</f>
        <v>2.6675257731958761</v>
      </c>
      <c r="Y107" s="468">
        <f t="shared" si="156"/>
        <v>2.3505154639175259</v>
      </c>
      <c r="Z107" s="468">
        <f t="shared" si="156"/>
        <v>1.9690721649484537</v>
      </c>
      <c r="AA107" s="468">
        <f t="shared" si="156"/>
        <v>2.5077319587628866</v>
      </c>
      <c r="AB107" s="469">
        <f t="shared" si="156"/>
        <v>2.1030927835051547</v>
      </c>
      <c r="AC107" s="469">
        <f t="shared" si="156"/>
        <v>1.8917525773195876</v>
      </c>
      <c r="AD107" s="469">
        <f t="shared" si="156"/>
        <v>1.865979381443299</v>
      </c>
      <c r="AE107" s="469">
        <f t="shared" si="156"/>
        <v>2.7061855670103094</v>
      </c>
      <c r="AF107" s="469">
        <f t="shared" si="156"/>
        <v>2.079896907216495</v>
      </c>
      <c r="AG107" s="469">
        <f t="shared" si="156"/>
        <v>1.2164948453608246</v>
      </c>
      <c r="AH107" s="474">
        <f t="shared" si="156"/>
        <v>1.0309278350515463</v>
      </c>
      <c r="AI107" s="472">
        <f t="shared" si="156"/>
        <v>1.7087628865979381</v>
      </c>
      <c r="AJ107" s="473">
        <f t="shared" si="156"/>
        <v>24.097938144329898</v>
      </c>
      <c r="AK107" s="468">
        <f t="shared" ref="AK107:AT107" si="157">AK53/$E53</f>
        <v>1.7628865979381443</v>
      </c>
      <c r="AL107" s="469">
        <f t="shared" si="157"/>
        <v>1.6855670103092784</v>
      </c>
      <c r="AM107" s="469">
        <f t="shared" si="157"/>
        <v>1.9381443298969072</v>
      </c>
      <c r="AN107" s="469">
        <f t="shared" si="157"/>
        <v>2.5128865979381443</v>
      </c>
      <c r="AO107" s="469">
        <f t="shared" si="157"/>
        <v>2.4742268041237114</v>
      </c>
      <c r="AP107" s="469">
        <f t="shared" si="157"/>
        <v>1.4793814432989691</v>
      </c>
      <c r="AQ107" s="474">
        <f t="shared" si="157"/>
        <v>1.3144329896907216</v>
      </c>
      <c r="AR107" s="474">
        <f t="shared" si="157"/>
        <v>1.6134020618556701</v>
      </c>
      <c r="AS107" s="472">
        <f t="shared" si="157"/>
        <v>1.5</v>
      </c>
      <c r="AT107" s="473">
        <f t="shared" si="157"/>
        <v>16.280927835051546</v>
      </c>
      <c r="AU107" s="475">
        <f t="shared" si="145"/>
        <v>1.3298969072164948</v>
      </c>
      <c r="AV107" s="474">
        <f t="shared" si="145"/>
        <v>0.92525773195876293</v>
      </c>
      <c r="AW107" s="474">
        <f t="shared" si="145"/>
        <v>1.0670103092783505</v>
      </c>
      <c r="AX107" s="474">
        <f t="shared" si="145"/>
        <v>1.6134020618556701</v>
      </c>
      <c r="AY107" s="472">
        <f t="shared" si="145"/>
        <v>1.2474226804123711</v>
      </c>
      <c r="AZ107" s="476">
        <f t="shared" si="145"/>
        <v>6.1829896907216497</v>
      </c>
      <c r="BA107" s="477">
        <f t="shared" si="145"/>
        <v>68.925257731958766</v>
      </c>
    </row>
    <row r="108" spans="2:54" ht="27.95" customHeight="1" thickBot="1">
      <c r="B108" s="290">
        <v>47</v>
      </c>
      <c r="C108" s="454" t="s">
        <v>268</v>
      </c>
      <c r="D108" s="478">
        <f t="shared" si="17"/>
        <v>239</v>
      </c>
      <c r="E108" s="479">
        <f t="shared" si="17"/>
        <v>239</v>
      </c>
      <c r="F108" s="480">
        <f t="shared" si="17"/>
        <v>1</v>
      </c>
      <c r="G108" s="530">
        <f t="shared" si="15"/>
        <v>1.506276150627615</v>
      </c>
      <c r="H108" s="531">
        <f t="shared" ref="H108:W108" si="158">H54/$E54</f>
        <v>1.4309623430962344</v>
      </c>
      <c r="I108" s="532">
        <f t="shared" si="158"/>
        <v>1.2803347280334727</v>
      </c>
      <c r="J108" s="533">
        <f t="shared" si="158"/>
        <v>1.7489539748953975</v>
      </c>
      <c r="K108" s="531">
        <f t="shared" si="158"/>
        <v>0.79916317991631802</v>
      </c>
      <c r="L108" s="530">
        <f t="shared" si="158"/>
        <v>1.5564853556485356</v>
      </c>
      <c r="M108" s="531">
        <f t="shared" si="158"/>
        <v>0.98326359832635979</v>
      </c>
      <c r="N108" s="531">
        <f t="shared" si="158"/>
        <v>0.66108786610878656</v>
      </c>
      <c r="O108" s="531">
        <f t="shared" si="158"/>
        <v>0.5104602510460251</v>
      </c>
      <c r="P108" s="531">
        <f t="shared" si="158"/>
        <v>0.94142259414225937</v>
      </c>
      <c r="Q108" s="531">
        <f t="shared" si="158"/>
        <v>0.9874476987447699</v>
      </c>
      <c r="R108" s="531">
        <f t="shared" si="158"/>
        <v>1.1715481171548117</v>
      </c>
      <c r="S108" s="531">
        <f t="shared" si="158"/>
        <v>2.1966527196652721</v>
      </c>
      <c r="T108" s="531">
        <f t="shared" si="158"/>
        <v>2.1715481171548117</v>
      </c>
      <c r="U108" s="531">
        <f t="shared" si="158"/>
        <v>1.7824267782426779</v>
      </c>
      <c r="V108" s="534">
        <f t="shared" si="158"/>
        <v>1.6903765690376569</v>
      </c>
      <c r="W108" s="535">
        <f t="shared" si="158"/>
        <v>21.418410041841003</v>
      </c>
      <c r="X108" s="530">
        <f t="shared" ref="X108:AJ108" si="159">X54/$E54</f>
        <v>2.2092050209205021</v>
      </c>
      <c r="Y108" s="530">
        <f t="shared" si="159"/>
        <v>2.2468619246861925</v>
      </c>
      <c r="Z108" s="530">
        <f t="shared" si="159"/>
        <v>1.7740585774058577</v>
      </c>
      <c r="AA108" s="530">
        <f t="shared" si="159"/>
        <v>2.4393305439330546</v>
      </c>
      <c r="AB108" s="531">
        <f t="shared" si="159"/>
        <v>1.6945606694560669</v>
      </c>
      <c r="AC108" s="531">
        <f t="shared" si="159"/>
        <v>1.7740585774058577</v>
      </c>
      <c r="AD108" s="531">
        <f t="shared" si="159"/>
        <v>1.8577405857740585</v>
      </c>
      <c r="AE108" s="531">
        <f t="shared" si="159"/>
        <v>2.5355648535564854</v>
      </c>
      <c r="AF108" s="531">
        <f t="shared" si="159"/>
        <v>2.1841004184100417</v>
      </c>
      <c r="AG108" s="531">
        <f t="shared" si="159"/>
        <v>1.4393305439330544</v>
      </c>
      <c r="AH108" s="536">
        <f t="shared" si="159"/>
        <v>1.3389121338912133</v>
      </c>
      <c r="AI108" s="534">
        <f t="shared" si="159"/>
        <v>1.9581589958158996</v>
      </c>
      <c r="AJ108" s="535">
        <f t="shared" si="159"/>
        <v>23.451882845188283</v>
      </c>
      <c r="AK108" s="530">
        <f t="shared" ref="AK108:AT108" si="160">AK54/$E54</f>
        <v>1.497907949790795</v>
      </c>
      <c r="AL108" s="531">
        <f t="shared" si="160"/>
        <v>1.3765690376569037</v>
      </c>
      <c r="AM108" s="531">
        <f t="shared" si="160"/>
        <v>1.8493723849372385</v>
      </c>
      <c r="AN108" s="531">
        <f t="shared" si="160"/>
        <v>2.3221757322175733</v>
      </c>
      <c r="AO108" s="531">
        <f t="shared" si="160"/>
        <v>2.4351464435146442</v>
      </c>
      <c r="AP108" s="531">
        <f t="shared" si="160"/>
        <v>1.5732217573221758</v>
      </c>
      <c r="AQ108" s="536">
        <f t="shared" si="160"/>
        <v>1.1297071129707112</v>
      </c>
      <c r="AR108" s="536">
        <f t="shared" si="160"/>
        <v>1.4728033472803348</v>
      </c>
      <c r="AS108" s="534">
        <f t="shared" si="160"/>
        <v>1.2468619246861925</v>
      </c>
      <c r="AT108" s="535">
        <f t="shared" si="160"/>
        <v>14.903765690376568</v>
      </c>
      <c r="AU108" s="537">
        <f t="shared" si="145"/>
        <v>0.87866108786610875</v>
      </c>
      <c r="AV108" s="536">
        <f t="shared" si="145"/>
        <v>0.72803347280334729</v>
      </c>
      <c r="AW108" s="536">
        <f t="shared" si="145"/>
        <v>1.5815899581589958</v>
      </c>
      <c r="AX108" s="536">
        <f t="shared" si="145"/>
        <v>1.4644351464435146</v>
      </c>
      <c r="AY108" s="534">
        <f t="shared" si="145"/>
        <v>1.2384937238493723</v>
      </c>
      <c r="AZ108" s="538">
        <f t="shared" si="145"/>
        <v>5.8912133891213392</v>
      </c>
      <c r="BA108" s="539">
        <f t="shared" si="145"/>
        <v>65.6652719665272</v>
      </c>
    </row>
    <row r="109" spans="2:54" ht="27.95" customHeight="1" thickTop="1" thickBot="1">
      <c r="B109" s="291" t="s">
        <v>64</v>
      </c>
      <c r="C109" s="292" t="s">
        <v>183</v>
      </c>
      <c r="D109" s="481">
        <f t="shared" si="17"/>
        <v>21598</v>
      </c>
      <c r="E109" s="482">
        <f t="shared" si="17"/>
        <v>19176</v>
      </c>
      <c r="F109" s="483">
        <f t="shared" si="17"/>
        <v>0.88785998703583668</v>
      </c>
      <c r="G109" s="520">
        <f t="shared" si="15"/>
        <v>1.547418648310388</v>
      </c>
      <c r="H109" s="521">
        <f t="shared" ref="H109:W109" si="161">H55/$E55</f>
        <v>1.4451606174384648</v>
      </c>
      <c r="I109" s="522">
        <f t="shared" si="161"/>
        <v>1.3426783479349187</v>
      </c>
      <c r="J109" s="523">
        <f t="shared" si="161"/>
        <v>1.6220014601585315</v>
      </c>
      <c r="K109" s="521">
        <f t="shared" si="161"/>
        <v>0.782337296620776</v>
      </c>
      <c r="L109" s="520">
        <f t="shared" si="161"/>
        <v>1.6144764288694202</v>
      </c>
      <c r="M109" s="521">
        <f t="shared" si="161"/>
        <v>1.3026178556528996</v>
      </c>
      <c r="N109" s="521">
        <f t="shared" si="161"/>
        <v>0.61423133083020443</v>
      </c>
      <c r="O109" s="521">
        <f t="shared" si="161"/>
        <v>0.3551209845640384</v>
      </c>
      <c r="P109" s="521">
        <f t="shared" si="161"/>
        <v>0.94862849395077187</v>
      </c>
      <c r="Q109" s="521">
        <f t="shared" si="161"/>
        <v>0.67006153525239887</v>
      </c>
      <c r="R109" s="521">
        <f t="shared" si="161"/>
        <v>1.2898884021693784</v>
      </c>
      <c r="S109" s="521">
        <f t="shared" si="161"/>
        <v>2.3331612432206925</v>
      </c>
      <c r="T109" s="521">
        <f t="shared" si="161"/>
        <v>2.2882561535252397</v>
      </c>
      <c r="U109" s="521">
        <f t="shared" si="161"/>
        <v>1.664497288277013</v>
      </c>
      <c r="V109" s="524">
        <f t="shared" si="161"/>
        <v>1.6707133917396746</v>
      </c>
      <c r="W109" s="525">
        <f t="shared" si="161"/>
        <v>21.491249478514806</v>
      </c>
      <c r="X109" s="520">
        <f t="shared" ref="X109:AJ109" si="162">X55/$E55</f>
        <v>2.3688360450563204</v>
      </c>
      <c r="Y109" s="520">
        <f t="shared" si="162"/>
        <v>2.0318210262828535</v>
      </c>
      <c r="Z109" s="520">
        <f t="shared" si="162"/>
        <v>1.8508917396745932</v>
      </c>
      <c r="AA109" s="520">
        <f t="shared" si="162"/>
        <v>2.4302357113057989</v>
      </c>
      <c r="AB109" s="521">
        <f t="shared" si="162"/>
        <v>2.1238005840634124</v>
      </c>
      <c r="AC109" s="521">
        <f t="shared" si="162"/>
        <v>1.7848247809762203</v>
      </c>
      <c r="AD109" s="521">
        <f t="shared" si="162"/>
        <v>1.853035043804756</v>
      </c>
      <c r="AE109" s="521">
        <f t="shared" si="162"/>
        <v>2.0711670838548182</v>
      </c>
      <c r="AF109" s="521">
        <f t="shared" si="162"/>
        <v>1.9826397580308719</v>
      </c>
      <c r="AG109" s="521">
        <f t="shared" si="162"/>
        <v>1.0467824363788067</v>
      </c>
      <c r="AH109" s="526">
        <f t="shared" si="162"/>
        <v>1.0851689612015019</v>
      </c>
      <c r="AI109" s="524">
        <f t="shared" si="162"/>
        <v>1.5635064664163538</v>
      </c>
      <c r="AJ109" s="525">
        <f t="shared" si="162"/>
        <v>22.192709637046306</v>
      </c>
      <c r="AK109" s="520">
        <f t="shared" ref="AK109:AT109" si="163">AK55/$E55</f>
        <v>1.4219806007509388</v>
      </c>
      <c r="AL109" s="521">
        <f t="shared" si="163"/>
        <v>1.3287546933667085</v>
      </c>
      <c r="AM109" s="521">
        <f t="shared" si="163"/>
        <v>1.9105913642052565</v>
      </c>
      <c r="AN109" s="521">
        <f t="shared" si="163"/>
        <v>2.3839904046725073</v>
      </c>
      <c r="AO109" s="521">
        <f t="shared" si="163"/>
        <v>2.2555642469753856</v>
      </c>
      <c r="AP109" s="521">
        <f t="shared" si="163"/>
        <v>1.286717772215269</v>
      </c>
      <c r="AQ109" s="526">
        <f t="shared" si="163"/>
        <v>1.3239831038798497</v>
      </c>
      <c r="AR109" s="526">
        <f t="shared" si="163"/>
        <v>1.5921516478931999</v>
      </c>
      <c r="AS109" s="524">
        <f t="shared" si="163"/>
        <v>1.5016896120150189</v>
      </c>
      <c r="AT109" s="525">
        <f t="shared" si="163"/>
        <v>15.005423445974138</v>
      </c>
      <c r="AU109" s="527">
        <f t="shared" si="145"/>
        <v>1.3306633291614518</v>
      </c>
      <c r="AV109" s="526">
        <f t="shared" si="145"/>
        <v>0.97007196495619519</v>
      </c>
      <c r="AW109" s="526">
        <f t="shared" si="145"/>
        <v>1.3226011681268253</v>
      </c>
      <c r="AX109" s="526">
        <f t="shared" si="145"/>
        <v>1.3745671672924489</v>
      </c>
      <c r="AY109" s="524">
        <f t="shared" si="145"/>
        <v>1.1848299958281185</v>
      </c>
      <c r="AZ109" s="528">
        <f t="shared" si="145"/>
        <v>6.1827336253650396</v>
      </c>
      <c r="BA109" s="529">
        <f t="shared" si="145"/>
        <v>64.872116186900286</v>
      </c>
      <c r="BB109" s="85"/>
    </row>
    <row r="110" spans="2:54" s="85" customFormat="1" ht="19.5" customHeight="1" thickTop="1">
      <c r="B110"/>
      <c r="C110" s="446"/>
      <c r="D110"/>
      <c r="E110"/>
      <c r="F110"/>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row>
    <row r="112" spans="2:54">
      <c r="G112"/>
      <c r="H112"/>
    </row>
    <row r="113" spans="7:9">
      <c r="G113"/>
      <c r="H113"/>
      <c r="I113" s="64"/>
    </row>
    <row r="114" spans="7:9">
      <c r="G114"/>
      <c r="H114"/>
      <c r="I114" s="64"/>
    </row>
    <row r="115" spans="7:9">
      <c r="G115"/>
      <c r="H115"/>
      <c r="I115" s="64"/>
    </row>
    <row r="116" spans="7:9">
      <c r="G116"/>
      <c r="H116"/>
      <c r="I116" s="64"/>
    </row>
    <row r="117" spans="7:9">
      <c r="G117"/>
      <c r="H117"/>
    </row>
  </sheetData>
  <mergeCells count="96">
    <mergeCell ref="Y1:AY1"/>
    <mergeCell ref="D58:D61"/>
    <mergeCell ref="E58:E61"/>
    <mergeCell ref="F58:F61"/>
    <mergeCell ref="J6:K6"/>
    <mergeCell ref="P6:P7"/>
    <mergeCell ref="AO5:AS5"/>
    <mergeCell ref="AG6:AG7"/>
    <mergeCell ref="AC5:AG5"/>
    <mergeCell ref="AS6:AS7"/>
    <mergeCell ref="AQ6:AQ7"/>
    <mergeCell ref="L6:M6"/>
    <mergeCell ref="N6:O6"/>
    <mergeCell ref="AD6:AD7"/>
    <mergeCell ref="AI6:AI7"/>
    <mergeCell ref="X6:Z6"/>
    <mergeCell ref="Q6:Q7"/>
    <mergeCell ref="R6:R7"/>
    <mergeCell ref="AB6:AB7"/>
    <mergeCell ref="AE6:AE7"/>
    <mergeCell ref="AY6:AY7"/>
    <mergeCell ref="AC6:AC7"/>
    <mergeCell ref="AX6:AX7"/>
    <mergeCell ref="X5:AA5"/>
    <mergeCell ref="AK6:AK7"/>
    <mergeCell ref="AL6:AL7"/>
    <mergeCell ref="AN6:AN7"/>
    <mergeCell ref="AW6:AW7"/>
    <mergeCell ref="AH5:AI5"/>
    <mergeCell ref="AH6:AH7"/>
    <mergeCell ref="AP6:AP7"/>
    <mergeCell ref="AK5:AN5"/>
    <mergeCell ref="AA6:AA7"/>
    <mergeCell ref="AM6:AM7"/>
    <mergeCell ref="BA4:BA7"/>
    <mergeCell ref="C4:C7"/>
    <mergeCell ref="S6:S7"/>
    <mergeCell ref="T6:T7"/>
    <mergeCell ref="U6:U7"/>
    <mergeCell ref="V6:V7"/>
    <mergeCell ref="G5:I6"/>
    <mergeCell ref="J5:R5"/>
    <mergeCell ref="S5:V5"/>
    <mergeCell ref="AF6:AF7"/>
    <mergeCell ref="AO6:AO7"/>
    <mergeCell ref="W5:W7"/>
    <mergeCell ref="AJ5:AJ7"/>
    <mergeCell ref="AT5:AT7"/>
    <mergeCell ref="AZ5:AZ7"/>
    <mergeCell ref="AU6:AV6"/>
    <mergeCell ref="C58:C61"/>
    <mergeCell ref="BA58:BA61"/>
    <mergeCell ref="G59:I60"/>
    <mergeCell ref="J59:R59"/>
    <mergeCell ref="S59:V59"/>
    <mergeCell ref="W59:W61"/>
    <mergeCell ref="X59:AA59"/>
    <mergeCell ref="AC59:AG59"/>
    <mergeCell ref="AH59:AI59"/>
    <mergeCell ref="AJ59:AJ61"/>
    <mergeCell ref="AK59:AN59"/>
    <mergeCell ref="AO59:AS59"/>
    <mergeCell ref="AT59:AT61"/>
    <mergeCell ref="AZ59:AZ61"/>
    <mergeCell ref="AH60:AH61"/>
    <mergeCell ref="AI60:AI61"/>
    <mergeCell ref="AK60:AK61"/>
    <mergeCell ref="AL60:AL61"/>
    <mergeCell ref="AU60:AV60"/>
    <mergeCell ref="AW60:AW61"/>
    <mergeCell ref="AA60:AA61"/>
    <mergeCell ref="AG60:AG61"/>
    <mergeCell ref="AB60:AB61"/>
    <mergeCell ref="AC60:AC61"/>
    <mergeCell ref="AD60:AD61"/>
    <mergeCell ref="AE60:AE61"/>
    <mergeCell ref="AF60:AF61"/>
    <mergeCell ref="T60:T61"/>
    <mergeCell ref="U60:U61"/>
    <mergeCell ref="V60:V61"/>
    <mergeCell ref="X60:Z60"/>
    <mergeCell ref="J60:K60"/>
    <mergeCell ref="L60:M60"/>
    <mergeCell ref="N60:O60"/>
    <mergeCell ref="P60:P61"/>
    <mergeCell ref="Q60:Q61"/>
    <mergeCell ref="R60:R61"/>
    <mergeCell ref="S60:S61"/>
    <mergeCell ref="AX60:AX61"/>
    <mergeCell ref="AY60:AY61"/>
    <mergeCell ref="AM60:AM61"/>
    <mergeCell ref="AN60:AN61"/>
    <mergeCell ref="AO60:AO61"/>
    <mergeCell ref="AP60:AP61"/>
    <mergeCell ref="AQ60:AQ61"/>
    <mergeCell ref="AS60:AS61"/>
  </mergeCells>
  <phoneticPr fontId="2"/>
  <conditionalFormatting sqref="F22">
    <cfRule type="cellIs" dxfId="2" priority="3" operator="equal">
      <formula>1</formula>
    </cfRule>
  </conditionalFormatting>
  <conditionalFormatting sqref="F8:F21">
    <cfRule type="cellIs" dxfId="1" priority="2" operator="equal">
      <formula>1</formula>
    </cfRule>
  </conditionalFormatting>
  <conditionalFormatting sqref="F23:F54">
    <cfRule type="cellIs" dxfId="0" priority="1" operator="equal">
      <formula>1</formula>
    </cfRule>
  </conditionalFormatting>
  <printOptions horizontalCentered="1"/>
  <pageMargins left="0.19685039370078741" right="0.19685039370078741" top="0.59055118110236227" bottom="0.19685039370078741" header="0.51181102362204722" footer="0.51181102362204722"/>
  <pageSetup paperSize="8" scale="51"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7321"/>
  <sheetViews>
    <sheetView topLeftCell="A40" zoomScale="115" zoomScaleNormal="115" zoomScaleSheetLayoutView="84" workbookViewId="0">
      <selection activeCell="L63" sqref="L63"/>
    </sheetView>
  </sheetViews>
  <sheetFormatPr defaultRowHeight="5.65" customHeight="1"/>
  <cols>
    <col min="1" max="1" width="3.125" style="86" customWidth="1"/>
    <col min="2" max="2" width="3" style="116" customWidth="1"/>
    <col min="3" max="3" width="45.25" style="112" customWidth="1"/>
    <col min="4" max="4" width="20.25" style="86" customWidth="1"/>
    <col min="5" max="5" width="9.625" style="86" customWidth="1"/>
    <col min="6" max="6" width="5.625" style="86" customWidth="1"/>
    <col min="7" max="7" width="9.625" style="113" customWidth="1"/>
    <col min="8" max="8" width="5.625" style="114" customWidth="1"/>
    <col min="9" max="9" width="16.75" style="115" customWidth="1"/>
    <col min="10" max="10" width="10.625" style="86" customWidth="1"/>
    <col min="11" max="16384" width="9" style="86"/>
  </cols>
  <sheetData>
    <row r="1" spans="1:9" ht="17.25" customHeight="1">
      <c r="A1" s="109" t="s">
        <v>181</v>
      </c>
      <c r="B1" s="109"/>
      <c r="C1" s="808" t="s">
        <v>182</v>
      </c>
      <c r="D1" s="808"/>
      <c r="E1" s="808"/>
      <c r="F1" s="808"/>
      <c r="G1" s="808"/>
      <c r="H1" s="808"/>
      <c r="I1" s="808"/>
    </row>
    <row r="2" spans="1:9" ht="16.5" customHeight="1">
      <c r="A2" s="110"/>
      <c r="B2" s="110"/>
      <c r="C2" s="809" t="s">
        <v>281</v>
      </c>
      <c r="D2" s="809"/>
      <c r="E2" s="809"/>
      <c r="F2" s="809"/>
      <c r="G2" s="809"/>
      <c r="H2" s="809"/>
      <c r="I2" s="809"/>
    </row>
    <row r="3" spans="1:9" ht="18" customHeight="1">
      <c r="B3" s="111"/>
    </row>
    <row r="4" spans="1:9" ht="18.75" customHeight="1">
      <c r="B4" s="484"/>
      <c r="C4" s="818" t="s">
        <v>287</v>
      </c>
      <c r="D4" s="818"/>
      <c r="E4" s="818"/>
      <c r="F4" s="814" t="str">
        <f>E7</f>
        <v>都道府県別</v>
      </c>
      <c r="G4" s="815"/>
    </row>
    <row r="5" spans="1:9" ht="17.25" customHeight="1">
      <c r="C5" s="816" t="str">
        <f>'別添１　全国集計'!C3</f>
        <v>　【平成３０年４月３０日現在、平成３０年１２月１１日集計】</v>
      </c>
      <c r="D5" s="817"/>
      <c r="E5" s="817"/>
      <c r="F5" s="817"/>
      <c r="G5" s="817"/>
      <c r="H5" s="817"/>
      <c r="I5" s="428"/>
    </row>
    <row r="6" spans="1:9" s="117" customFormat="1" ht="15" thickBot="1">
      <c r="C6" s="118"/>
      <c r="D6" s="119"/>
      <c r="E6" s="119"/>
      <c r="F6" s="119"/>
      <c r="G6" s="119"/>
      <c r="H6" s="119"/>
      <c r="I6" s="120"/>
    </row>
    <row r="7" spans="1:9" ht="15" thickTop="1">
      <c r="B7" s="86"/>
      <c r="C7" s="121"/>
      <c r="D7" s="122"/>
      <c r="E7" s="810" t="s">
        <v>280</v>
      </c>
      <c r="F7" s="811"/>
      <c r="G7" s="812" t="s">
        <v>183</v>
      </c>
      <c r="H7" s="813"/>
      <c r="I7" s="86"/>
    </row>
    <row r="8" spans="1:9" ht="14.25">
      <c r="B8" s="86"/>
      <c r="C8" s="121"/>
      <c r="D8" s="123" t="s">
        <v>184</v>
      </c>
      <c r="E8" s="800" t="e">
        <f>VLOOKUP(E7,'別添２　都道府県別集計'!C61:F108,2,FALSE)</f>
        <v>#N/A</v>
      </c>
      <c r="F8" s="801"/>
      <c r="G8" s="802">
        <f>'別添２　都道府県別集計'!D109</f>
        <v>21598</v>
      </c>
      <c r="H8" s="803"/>
      <c r="I8" s="86"/>
    </row>
    <row r="9" spans="1:9" ht="14.25">
      <c r="B9" s="86"/>
      <c r="C9" s="121"/>
      <c r="D9" s="123" t="s">
        <v>185</v>
      </c>
      <c r="E9" s="800" t="e">
        <f>VLOOKUP(E12,'別添２　都道府県別集計'!C61:BA108,3,FALSE)</f>
        <v>#N/A</v>
      </c>
      <c r="F9" s="801"/>
      <c r="G9" s="802">
        <f>'別添２　都道府県別集計'!E109</f>
        <v>19176</v>
      </c>
      <c r="H9" s="803"/>
      <c r="I9" s="86"/>
    </row>
    <row r="10" spans="1:9" ht="15" thickBot="1">
      <c r="B10" s="86"/>
      <c r="C10" s="121"/>
      <c r="D10" s="124" t="s">
        <v>186</v>
      </c>
      <c r="E10" s="804" t="e">
        <f>VLOOKUP(E12,'別添２　都道府県別集計'!C61:BA108,4,FALSE)</f>
        <v>#N/A</v>
      </c>
      <c r="F10" s="805"/>
      <c r="G10" s="806">
        <f>'別添２　都道府県別集計'!F109</f>
        <v>0.88785998703583668</v>
      </c>
      <c r="H10" s="807"/>
      <c r="I10" s="86"/>
    </row>
    <row r="11" spans="1:9" ht="18.75" thickTop="1" thickBot="1">
      <c r="B11" s="125" t="s">
        <v>65</v>
      </c>
      <c r="C11" s="126"/>
      <c r="D11" s="127"/>
      <c r="E11" s="128"/>
      <c r="F11" s="128"/>
      <c r="G11" s="129"/>
      <c r="H11" s="130"/>
    </row>
    <row r="12" spans="1:9" s="87" customFormat="1" ht="15" thickBot="1">
      <c r="B12" s="794" t="s">
        <v>66</v>
      </c>
      <c r="C12" s="795"/>
      <c r="D12" s="131"/>
      <c r="E12" s="132" t="str">
        <f>E7</f>
        <v>都道府県別</v>
      </c>
      <c r="F12" s="133" t="s">
        <v>64</v>
      </c>
      <c r="G12" s="134" t="s">
        <v>183</v>
      </c>
      <c r="H12" s="135" t="s">
        <v>64</v>
      </c>
      <c r="I12" s="136" t="s">
        <v>111</v>
      </c>
    </row>
    <row r="13" spans="1:9" s="87" customFormat="1" ht="14.25">
      <c r="B13" s="221" t="s">
        <v>187</v>
      </c>
      <c r="C13" s="493"/>
      <c r="D13" s="494"/>
      <c r="E13" s="495"/>
      <c r="F13" s="496"/>
      <c r="G13" s="495"/>
      <c r="H13" s="496"/>
      <c r="I13" s="497"/>
    </row>
    <row r="14" spans="1:9" s="88" customFormat="1" ht="14.25">
      <c r="B14" s="699" t="s">
        <v>188</v>
      </c>
      <c r="C14" s="793" t="s">
        <v>189</v>
      </c>
      <c r="D14" s="137" t="s">
        <v>45</v>
      </c>
      <c r="E14" s="489" t="e">
        <f>VLOOKUP(E12,'別添２　都道府県別集計'!C61:BA108,5,FALSE)</f>
        <v>#N/A</v>
      </c>
      <c r="F14" s="490" t="s">
        <v>70</v>
      </c>
      <c r="G14" s="491">
        <f>'別添２　都道府県別集計'!G109</f>
        <v>1.547418648310388</v>
      </c>
      <c r="H14" s="492" t="s">
        <v>70</v>
      </c>
      <c r="I14" s="140" t="s">
        <v>112</v>
      </c>
    </row>
    <row r="15" spans="1:9" s="88" customFormat="1" ht="14.25">
      <c r="B15" s="699"/>
      <c r="C15" s="793"/>
      <c r="D15" s="141" t="s">
        <v>46</v>
      </c>
      <c r="E15" s="142" t="e">
        <f>VLOOKUP(E12,'別添２　都道府県別集計'!C61:BA108,6,FALSE)</f>
        <v>#N/A</v>
      </c>
      <c r="F15" s="143" t="s">
        <v>70</v>
      </c>
      <c r="G15" s="144">
        <f>'別添２　都道府県別集計'!H109</f>
        <v>1.4451606174384648</v>
      </c>
      <c r="H15" s="145" t="s">
        <v>70</v>
      </c>
      <c r="I15" s="146" t="s">
        <v>191</v>
      </c>
    </row>
    <row r="16" spans="1:9" s="88" customFormat="1" ht="15" thickBot="1">
      <c r="B16" s="703"/>
      <c r="C16" s="721"/>
      <c r="D16" s="147" t="s">
        <v>71</v>
      </c>
      <c r="E16" s="148" t="e">
        <f>VLOOKUP(E12,'別添２　都道府県別集計'!C61:BA108,7,FALSE)</f>
        <v>#N/A</v>
      </c>
      <c r="F16" s="149" t="s">
        <v>70</v>
      </c>
      <c r="G16" s="150">
        <f>'別添２　都道府県別集計'!I109</f>
        <v>1.3426783479349187</v>
      </c>
      <c r="H16" s="151" t="s">
        <v>70</v>
      </c>
      <c r="I16" s="152" t="s">
        <v>191</v>
      </c>
    </row>
    <row r="17" spans="2:10" s="89" customFormat="1" ht="14.25">
      <c r="B17" s="221" t="s">
        <v>72</v>
      </c>
      <c r="C17" s="225"/>
      <c r="D17" s="494"/>
      <c r="E17" s="495"/>
      <c r="F17" s="496"/>
      <c r="G17" s="495"/>
      <c r="H17" s="496"/>
      <c r="I17" s="497"/>
      <c r="J17" s="88"/>
    </row>
    <row r="18" spans="2:10" s="89" customFormat="1" ht="14.25">
      <c r="B18" s="722" t="s">
        <v>188</v>
      </c>
      <c r="C18" s="793" t="s">
        <v>192</v>
      </c>
      <c r="D18" s="137" t="s">
        <v>73</v>
      </c>
      <c r="E18" s="489" t="e">
        <f>VLOOKUP(E12,'別添２　都道府県別集計'!C61:BA108,8,FALSE)</f>
        <v>#N/A</v>
      </c>
      <c r="F18" s="498" t="s">
        <v>70</v>
      </c>
      <c r="G18" s="491">
        <f>'別添２　都道府県別集計'!J109</f>
        <v>1.6220014601585315</v>
      </c>
      <c r="H18" s="499" t="s">
        <v>70</v>
      </c>
      <c r="I18" s="140" t="s">
        <v>112</v>
      </c>
      <c r="J18" s="88"/>
    </row>
    <row r="19" spans="2:10" s="89" customFormat="1" ht="14.25">
      <c r="B19" s="696"/>
      <c r="C19" s="686"/>
      <c r="D19" s="154" t="s">
        <v>167</v>
      </c>
      <c r="E19" s="155" t="e">
        <f>VLOOKUP(E12,'別添２　都道府県別集計'!C61:BA108,9,FALSE)</f>
        <v>#N/A</v>
      </c>
      <c r="F19" s="156" t="s">
        <v>70</v>
      </c>
      <c r="G19" s="157">
        <f>'別添２　都道府県別集計'!K109</f>
        <v>0.782337296620776</v>
      </c>
      <c r="H19" s="158" t="s">
        <v>70</v>
      </c>
      <c r="I19" s="159" t="s">
        <v>273</v>
      </c>
      <c r="J19" s="88"/>
    </row>
    <row r="20" spans="2:10" s="89" customFormat="1" ht="14.25">
      <c r="B20" s="698" t="s">
        <v>193</v>
      </c>
      <c r="C20" s="700" t="s">
        <v>194</v>
      </c>
      <c r="D20" s="160" t="s">
        <v>73</v>
      </c>
      <c r="E20" s="161" t="e">
        <f>VLOOKUP(E12,'別添２　都道府県別集計'!C61:BA108,10,FALSE)</f>
        <v>#N/A</v>
      </c>
      <c r="F20" s="162" t="s">
        <v>70</v>
      </c>
      <c r="G20" s="163">
        <f>'別添２　都道府県別集計'!L109</f>
        <v>1.6144764288694202</v>
      </c>
      <c r="H20" s="164" t="s">
        <v>70</v>
      </c>
      <c r="I20" s="164" t="s">
        <v>112</v>
      </c>
      <c r="J20" s="88"/>
    </row>
    <row r="21" spans="2:10" s="89" customFormat="1" ht="14.25">
      <c r="B21" s="699"/>
      <c r="C21" s="701"/>
      <c r="D21" s="154" t="s">
        <v>167</v>
      </c>
      <c r="E21" s="155" t="e">
        <f>VLOOKUP(E12,'別添２　都道府県別集計'!C61:BA108,11,FALSE)</f>
        <v>#N/A</v>
      </c>
      <c r="F21" s="165" t="s">
        <v>70</v>
      </c>
      <c r="G21" s="157">
        <f>'別添２　都道府県別集計'!M109</f>
        <v>1.3026178556528996</v>
      </c>
      <c r="H21" s="159" t="s">
        <v>70</v>
      </c>
      <c r="I21" s="159" t="s">
        <v>274</v>
      </c>
      <c r="J21" s="88"/>
    </row>
    <row r="22" spans="2:10" s="89" customFormat="1" ht="14.25">
      <c r="B22" s="710" t="s">
        <v>195</v>
      </c>
      <c r="C22" s="712" t="s">
        <v>78</v>
      </c>
      <c r="D22" s="160" t="s">
        <v>196</v>
      </c>
      <c r="E22" s="161" t="e">
        <f>VLOOKUP(E12,'別添２　都道府県別集計'!C61:BA108,12,FALSE)</f>
        <v>#N/A</v>
      </c>
      <c r="F22" s="166" t="s">
        <v>70</v>
      </c>
      <c r="G22" s="163">
        <f>'別添２　都道府県別集計'!N109</f>
        <v>0.61423133083020443</v>
      </c>
      <c r="H22" s="167" t="s">
        <v>70</v>
      </c>
      <c r="I22" s="167" t="s">
        <v>112</v>
      </c>
      <c r="J22" s="88"/>
    </row>
    <row r="23" spans="2:10" s="89" customFormat="1" ht="14.25">
      <c r="B23" s="711"/>
      <c r="C23" s="713"/>
      <c r="D23" s="154" t="s">
        <v>277</v>
      </c>
      <c r="E23" s="155" t="e">
        <f>VLOOKUP(E12,'別添２　都道府県別集計'!C61:BA108,13,FALSE)</f>
        <v>#N/A</v>
      </c>
      <c r="F23" s="168" t="s">
        <v>70</v>
      </c>
      <c r="G23" s="157">
        <f>'別添２　都道府県別集計'!O109</f>
        <v>0.3551209845640384</v>
      </c>
      <c r="H23" s="169" t="s">
        <v>70</v>
      </c>
      <c r="I23" s="819" t="s">
        <v>275</v>
      </c>
      <c r="J23" s="88"/>
    </row>
    <row r="24" spans="2:10" s="89" customFormat="1" ht="14.25">
      <c r="B24" s="170" t="s">
        <v>197</v>
      </c>
      <c r="C24" s="430" t="s">
        <v>80</v>
      </c>
      <c r="D24" s="171"/>
      <c r="E24" s="172" t="e">
        <f>VLOOKUP(E12,'別添２　都道府県別集計'!C61:BA108,14,FALSE)</f>
        <v>#N/A</v>
      </c>
      <c r="F24" s="173" t="s">
        <v>70</v>
      </c>
      <c r="G24" s="174">
        <f>'別添２　都道府県別集計'!P109</f>
        <v>0.94862849395077187</v>
      </c>
      <c r="H24" s="175" t="s">
        <v>70</v>
      </c>
      <c r="I24" s="175" t="s">
        <v>276</v>
      </c>
    </row>
    <row r="25" spans="2:10" s="89" customFormat="1" ht="14.25">
      <c r="B25" s="170" t="s">
        <v>198</v>
      </c>
      <c r="C25" s="430" t="s">
        <v>199</v>
      </c>
      <c r="D25" s="171"/>
      <c r="E25" s="172" t="e">
        <f>VLOOKUP(E12,'別添２　都道府県別集計'!C61:BA108,15,FALSE)</f>
        <v>#N/A</v>
      </c>
      <c r="F25" s="173" t="s">
        <v>70</v>
      </c>
      <c r="G25" s="174">
        <f>'別添２　都道府県別集計'!Q109</f>
        <v>0.67006153525239887</v>
      </c>
      <c r="H25" s="175" t="s">
        <v>70</v>
      </c>
      <c r="I25" s="175" t="s">
        <v>191</v>
      </c>
      <c r="J25" s="176"/>
    </row>
    <row r="26" spans="2:10" s="89" customFormat="1" ht="15" thickBot="1">
      <c r="B26" s="431" t="s">
        <v>200</v>
      </c>
      <c r="C26" s="429" t="s">
        <v>116</v>
      </c>
      <c r="D26" s="178"/>
      <c r="E26" s="179" t="e">
        <f>VLOOKUP(E12,'別添２　都道府県別集計'!C61:BA108,16,FALSE)</f>
        <v>#N/A</v>
      </c>
      <c r="F26" s="180" t="s">
        <v>70</v>
      </c>
      <c r="G26" s="181">
        <f>'別添２　都道府県別集計'!R109</f>
        <v>1.2898884021693784</v>
      </c>
      <c r="H26" s="182" t="s">
        <v>70</v>
      </c>
      <c r="I26" s="183" t="s">
        <v>191</v>
      </c>
      <c r="J26" s="176"/>
    </row>
    <row r="27" spans="2:10" s="89" customFormat="1" ht="14.25">
      <c r="B27" s="221" t="s">
        <v>83</v>
      </c>
      <c r="C27" s="225"/>
      <c r="D27" s="494"/>
      <c r="E27" s="504"/>
      <c r="F27" s="505"/>
      <c r="G27" s="504"/>
      <c r="H27" s="505"/>
      <c r="I27" s="227"/>
      <c r="J27" s="176"/>
    </row>
    <row r="28" spans="2:10" s="89" customFormat="1" ht="14.25">
      <c r="B28" s="487" t="s">
        <v>188</v>
      </c>
      <c r="C28" s="488" t="s">
        <v>84</v>
      </c>
      <c r="D28" s="500"/>
      <c r="E28" s="501" t="e">
        <f>VLOOKUP(E12,'別添２　都道府県別集計'!C61:BA108,17,FALSE)</f>
        <v>#N/A</v>
      </c>
      <c r="F28" s="203" t="s">
        <v>70</v>
      </c>
      <c r="G28" s="502">
        <f>'別添２　都道府県別集計'!S109</f>
        <v>2.3331612432206925</v>
      </c>
      <c r="H28" s="503" t="s">
        <v>70</v>
      </c>
      <c r="I28" s="224" t="s">
        <v>202</v>
      </c>
      <c r="J28" s="176"/>
    </row>
    <row r="29" spans="2:10" s="89" customFormat="1" ht="14.25">
      <c r="B29" s="184" t="s">
        <v>193</v>
      </c>
      <c r="C29" s="185" t="s">
        <v>85</v>
      </c>
      <c r="D29" s="186"/>
      <c r="E29" s="172" t="e">
        <f>VLOOKUP(E12,'別添２　都道府県別集計'!C61:BA108,18,FALSE)</f>
        <v>#N/A</v>
      </c>
      <c r="F29" s="187" t="s">
        <v>70</v>
      </c>
      <c r="G29" s="174">
        <f>'別添２　都道府県別集計'!T109</f>
        <v>2.2882561535252397</v>
      </c>
      <c r="H29" s="188" t="s">
        <v>70</v>
      </c>
      <c r="I29" s="189" t="s">
        <v>202</v>
      </c>
    </row>
    <row r="30" spans="2:10" s="89" customFormat="1" ht="14.25">
      <c r="B30" s="170" t="s">
        <v>195</v>
      </c>
      <c r="C30" s="190" t="s">
        <v>86</v>
      </c>
      <c r="D30" s="171"/>
      <c r="E30" s="172" t="e">
        <f>VLOOKUP(E12,'別添２　都道府県別集計'!C61:BA108,19,FALSE)</f>
        <v>#N/A</v>
      </c>
      <c r="F30" s="191" t="s">
        <v>70</v>
      </c>
      <c r="G30" s="174">
        <f>'別添２　都道府県別集計'!U109</f>
        <v>1.664497288277013</v>
      </c>
      <c r="H30" s="192" t="s">
        <v>70</v>
      </c>
      <c r="I30" s="193" t="s">
        <v>190</v>
      </c>
    </row>
    <row r="31" spans="2:10" s="89" customFormat="1" ht="15" thickBot="1">
      <c r="B31" s="194" t="s">
        <v>197</v>
      </c>
      <c r="C31" s="195" t="s">
        <v>87</v>
      </c>
      <c r="D31" s="196"/>
      <c r="E31" s="197" t="e">
        <f>VLOOKUP(E12,'別添２　都道府県別集計'!C61:BA108,20,FALSE)</f>
        <v>#N/A</v>
      </c>
      <c r="F31" s="180" t="s">
        <v>70</v>
      </c>
      <c r="G31" s="198">
        <f>'別添２　都道府県別集計'!V109</f>
        <v>1.6707133917396746</v>
      </c>
      <c r="H31" s="182" t="s">
        <v>70</v>
      </c>
      <c r="I31" s="182" t="s">
        <v>191</v>
      </c>
    </row>
    <row r="32" spans="2:10" s="89" customFormat="1" ht="15" thickBot="1">
      <c r="B32" s="796" t="s">
        <v>203</v>
      </c>
      <c r="C32" s="797"/>
      <c r="D32" s="797"/>
      <c r="E32" s="197" t="e">
        <f>VLOOKUP(E12,'別添２　都道府県別集計'!C61:BA108,21,FALSE)</f>
        <v>#N/A</v>
      </c>
      <c r="F32" s="180" t="s">
        <v>70</v>
      </c>
      <c r="G32" s="198">
        <f>'別添２　都道府県別集計'!W109</f>
        <v>21.491249478514806</v>
      </c>
      <c r="H32" s="182" t="s">
        <v>70</v>
      </c>
      <c r="I32" s="152"/>
    </row>
    <row r="33" spans="2:10" s="89" customFormat="1" ht="18" thickBot="1">
      <c r="B33" s="199" t="s">
        <v>88</v>
      </c>
      <c r="C33" s="200"/>
      <c r="D33" s="201"/>
      <c r="E33" s="202"/>
      <c r="F33" s="203"/>
      <c r="G33" s="202"/>
      <c r="H33" s="203"/>
      <c r="I33" s="204"/>
      <c r="J33" s="176"/>
    </row>
    <row r="34" spans="2:10" s="89" customFormat="1" ht="15" thickBot="1">
      <c r="B34" s="794" t="s">
        <v>66</v>
      </c>
      <c r="C34" s="795"/>
      <c r="D34" s="131"/>
      <c r="E34" s="205" t="str">
        <f>E12</f>
        <v>都道府県別</v>
      </c>
      <c r="F34" s="206" t="s">
        <v>64</v>
      </c>
      <c r="G34" s="134" t="str">
        <f>G12</f>
        <v>全国</v>
      </c>
      <c r="H34" s="206" t="s">
        <v>64</v>
      </c>
      <c r="I34" s="136" t="s">
        <v>111</v>
      </c>
    </row>
    <row r="35" spans="2:10" s="89" customFormat="1" ht="14.25">
      <c r="B35" s="221" t="s">
        <v>117</v>
      </c>
      <c r="C35" s="225"/>
      <c r="D35" s="494"/>
      <c r="E35" s="504"/>
      <c r="F35" s="505"/>
      <c r="G35" s="504"/>
      <c r="H35" s="505"/>
      <c r="I35" s="227"/>
    </row>
    <row r="36" spans="2:10" s="87" customFormat="1" ht="14.25">
      <c r="B36" s="722" t="s">
        <v>188</v>
      </c>
      <c r="C36" s="723" t="s">
        <v>204</v>
      </c>
      <c r="D36" s="207" t="s">
        <v>119</v>
      </c>
      <c r="E36" s="489" t="e">
        <f>VLOOKUP(E12,'別添２　都道府県別集計'!C61:BA108,22,FALSE)</f>
        <v>#N/A</v>
      </c>
      <c r="F36" s="490" t="s">
        <v>70</v>
      </c>
      <c r="G36" s="491">
        <f>'別添２　都道府県別集計'!X109</f>
        <v>2.3688360450563204</v>
      </c>
      <c r="H36" s="492" t="s">
        <v>70</v>
      </c>
      <c r="I36" s="208" t="s">
        <v>202</v>
      </c>
    </row>
    <row r="37" spans="2:10" s="89" customFormat="1" ht="14.25">
      <c r="B37" s="722"/>
      <c r="C37" s="723"/>
      <c r="D37" s="209" t="s">
        <v>205</v>
      </c>
      <c r="E37" s="142" t="e">
        <f>VLOOKUP(E12,'別添２　都道府県別集計'!C61:BA108,23,FALSE)</f>
        <v>#N/A</v>
      </c>
      <c r="F37" s="143" t="s">
        <v>70</v>
      </c>
      <c r="G37" s="144">
        <f>'別添２　都道府県別集計'!Y109</f>
        <v>2.0318210262828535</v>
      </c>
      <c r="H37" s="145" t="s">
        <v>70</v>
      </c>
      <c r="I37" s="210" t="s">
        <v>202</v>
      </c>
    </row>
    <row r="38" spans="2:10" s="89" customFormat="1" ht="15" customHeight="1">
      <c r="B38" s="696"/>
      <c r="C38" s="724"/>
      <c r="D38" s="154" t="s">
        <v>206</v>
      </c>
      <c r="E38" s="155" t="e">
        <f>VLOOKUP(E12,'別添２　都道府県別集計'!C61:BA108,24,FALSE)</f>
        <v>#N/A</v>
      </c>
      <c r="F38" s="156" t="s">
        <v>70</v>
      </c>
      <c r="G38" s="157">
        <f>'別添２　都道府県別集計'!Z109</f>
        <v>1.8508917396745932</v>
      </c>
      <c r="H38" s="158" t="s">
        <v>70</v>
      </c>
      <c r="I38" s="211" t="s">
        <v>191</v>
      </c>
    </row>
    <row r="39" spans="2:10" s="89" customFormat="1" ht="15.75" customHeight="1" thickBot="1">
      <c r="B39" s="194" t="s">
        <v>193</v>
      </c>
      <c r="C39" s="212" t="s">
        <v>207</v>
      </c>
      <c r="D39" s="213"/>
      <c r="E39" s="179" t="e">
        <f>VLOOKUP(E12,'別添２　都道府県別集計'!C61:BA108,25,FALSE)</f>
        <v>#N/A</v>
      </c>
      <c r="F39" s="214" t="s">
        <v>70</v>
      </c>
      <c r="G39" s="181">
        <f>'別添２　都道府県別集計'!AA109</f>
        <v>2.4302357113057989</v>
      </c>
      <c r="H39" s="215" t="s">
        <v>70</v>
      </c>
      <c r="I39" s="215" t="s">
        <v>120</v>
      </c>
    </row>
    <row r="40" spans="2:10" s="89" customFormat="1" ht="15.75" customHeight="1">
      <c r="B40" s="221" t="s">
        <v>89</v>
      </c>
      <c r="C40" s="506"/>
      <c r="D40" s="507"/>
      <c r="E40" s="508"/>
      <c r="F40" s="509"/>
      <c r="G40" s="508"/>
      <c r="H40" s="509"/>
      <c r="I40" s="510"/>
    </row>
    <row r="41" spans="2:10" s="89" customFormat="1" ht="15" thickBot="1">
      <c r="B41" s="798" t="s">
        <v>90</v>
      </c>
      <c r="C41" s="689"/>
      <c r="D41" s="689"/>
      <c r="E41" s="197" t="e">
        <f>VLOOKUP(E12,'別添２　都道府県別集計'!C61:BA108,26,FALSE)</f>
        <v>#N/A</v>
      </c>
      <c r="F41" s="228" t="s">
        <v>70</v>
      </c>
      <c r="G41" s="198">
        <f>'別添２　都道府県別集計'!AB109</f>
        <v>2.1238005840634124</v>
      </c>
      <c r="H41" s="229" t="s">
        <v>70</v>
      </c>
      <c r="I41" s="152" t="s">
        <v>115</v>
      </c>
    </row>
    <row r="42" spans="2:10" s="89" customFormat="1" ht="15" customHeight="1">
      <c r="B42" s="512" t="s">
        <v>91</v>
      </c>
      <c r="C42" s="513"/>
      <c r="D42" s="514"/>
      <c r="E42" s="508"/>
      <c r="F42" s="509"/>
      <c r="G42" s="508"/>
      <c r="H42" s="509"/>
      <c r="I42" s="510"/>
    </row>
    <row r="43" spans="2:10" s="89" customFormat="1" ht="14.25">
      <c r="B43" s="486" t="s">
        <v>188</v>
      </c>
      <c r="C43" s="799" t="s">
        <v>92</v>
      </c>
      <c r="D43" s="799"/>
      <c r="E43" s="501" t="e">
        <f>VLOOKUP(E12,'別添２　都道府県別集計'!C61:BA108,27,FALSE)</f>
        <v>#N/A</v>
      </c>
      <c r="F43" s="330" t="s">
        <v>70</v>
      </c>
      <c r="G43" s="502">
        <f>'別添２　都道府県別集計'!AC109</f>
        <v>1.7848247809762203</v>
      </c>
      <c r="H43" s="511" t="s">
        <v>70</v>
      </c>
      <c r="I43" s="223" t="s">
        <v>112</v>
      </c>
    </row>
    <row r="44" spans="2:10" s="89" customFormat="1" ht="14.25">
      <c r="B44" s="170" t="s">
        <v>193</v>
      </c>
      <c r="C44" s="687" t="s">
        <v>169</v>
      </c>
      <c r="D44" s="687"/>
      <c r="E44" s="172" t="e">
        <f>VLOOKUP(E12,'別添２　都道府県別集計'!C61:BA108,28,FALSE)</f>
        <v>#N/A</v>
      </c>
      <c r="F44" s="191" t="s">
        <v>70</v>
      </c>
      <c r="G44" s="174">
        <f>'別添２　都道府県別集計'!AD109</f>
        <v>1.853035043804756</v>
      </c>
      <c r="H44" s="192" t="s">
        <v>70</v>
      </c>
      <c r="I44" s="193" t="s">
        <v>112</v>
      </c>
    </row>
    <row r="45" spans="2:10" s="89" customFormat="1" ht="14.25">
      <c r="B45" s="170" t="s">
        <v>195</v>
      </c>
      <c r="C45" s="687" t="s">
        <v>208</v>
      </c>
      <c r="D45" s="687"/>
      <c r="E45" s="172" t="e">
        <f>VLOOKUP(E12,'別添２　都道府県別集計'!C61:BA108,29,FALSE)</f>
        <v>#N/A</v>
      </c>
      <c r="F45" s="191" t="s">
        <v>70</v>
      </c>
      <c r="G45" s="174">
        <f>'別添２　都道府県別集計'!AE109</f>
        <v>2.0711670838548182</v>
      </c>
      <c r="H45" s="192" t="s">
        <v>70</v>
      </c>
      <c r="I45" s="193" t="s">
        <v>115</v>
      </c>
    </row>
    <row r="46" spans="2:10" s="89" customFormat="1" ht="15" customHeight="1">
      <c r="B46" s="170" t="s">
        <v>197</v>
      </c>
      <c r="C46" s="687" t="s">
        <v>209</v>
      </c>
      <c r="D46" s="687"/>
      <c r="E46" s="172" t="e">
        <f>VLOOKUP(E12,'別添２　都道府県別集計'!C61:BA108,30,FALSE)</f>
        <v>#N/A</v>
      </c>
      <c r="F46" s="191" t="s">
        <v>70</v>
      </c>
      <c r="G46" s="174">
        <f>'別添２　都道府県別集計'!AF109</f>
        <v>1.9826397580308719</v>
      </c>
      <c r="H46" s="192" t="s">
        <v>70</v>
      </c>
      <c r="I46" s="193" t="s">
        <v>202</v>
      </c>
    </row>
    <row r="47" spans="2:10" s="89" customFormat="1" ht="15" thickBot="1">
      <c r="B47" s="177" t="s">
        <v>198</v>
      </c>
      <c r="C47" s="707" t="s">
        <v>210</v>
      </c>
      <c r="D47" s="707"/>
      <c r="E47" s="179" t="e">
        <f>VLOOKUP(E12,'別添２　都道府県別集計'!C61:BA108,31,FALSE)</f>
        <v>#N/A</v>
      </c>
      <c r="F47" s="214" t="s">
        <v>70</v>
      </c>
      <c r="G47" s="181">
        <f>'別添２　都道府県別集計'!AG109</f>
        <v>1.0467824363788067</v>
      </c>
      <c r="H47" s="215" t="s">
        <v>70</v>
      </c>
      <c r="I47" s="224" t="s">
        <v>191</v>
      </c>
    </row>
    <row r="48" spans="2:10" s="89" customFormat="1" ht="14.25">
      <c r="B48" s="221" t="s">
        <v>94</v>
      </c>
      <c r="C48" s="225"/>
      <c r="D48" s="226"/>
      <c r="E48" s="504"/>
      <c r="F48" s="505"/>
      <c r="G48" s="504"/>
      <c r="H48" s="505"/>
      <c r="I48" s="227"/>
    </row>
    <row r="49" spans="2:9" s="87" customFormat="1" ht="14.25">
      <c r="B49" s="486" t="s">
        <v>188</v>
      </c>
      <c r="C49" s="709" t="s">
        <v>211</v>
      </c>
      <c r="D49" s="709"/>
      <c r="E49" s="501" t="e">
        <f>VLOOKUP(E12,'別添２　都道府県別集計'!C61:BA108,32,FALSE)</f>
        <v>#N/A</v>
      </c>
      <c r="F49" s="330" t="s">
        <v>70</v>
      </c>
      <c r="G49" s="502">
        <f>'別添２　都道府県別集計'!AH109</f>
        <v>1.0851689612015019</v>
      </c>
      <c r="H49" s="511" t="s">
        <v>70</v>
      </c>
      <c r="I49" s="223" t="s">
        <v>112</v>
      </c>
    </row>
    <row r="50" spans="2:9" s="87" customFormat="1" ht="15" thickBot="1">
      <c r="B50" s="194" t="s">
        <v>193</v>
      </c>
      <c r="C50" s="689" t="s">
        <v>212</v>
      </c>
      <c r="D50" s="689"/>
      <c r="E50" s="179" t="e">
        <f>VLOOKUP(E12,'別添２　都道府県別集計'!C61:BA108,33,FALSE)</f>
        <v>#N/A</v>
      </c>
      <c r="F50" s="228" t="s">
        <v>70</v>
      </c>
      <c r="G50" s="181">
        <f>'別添２　都道府県別集計'!AI109</f>
        <v>1.5635064664163538</v>
      </c>
      <c r="H50" s="229" t="s">
        <v>70</v>
      </c>
      <c r="I50" s="152" t="s">
        <v>115</v>
      </c>
    </row>
    <row r="51" spans="2:9" s="89" customFormat="1" ht="15" thickBot="1">
      <c r="B51" s="796" t="s">
        <v>203</v>
      </c>
      <c r="C51" s="797"/>
      <c r="D51" s="797"/>
      <c r="E51" s="197" t="e">
        <f>VLOOKUP(E12,'別添２　都道府県別集計'!C61:BA108,34,FALSE)</f>
        <v>#N/A</v>
      </c>
      <c r="F51" s="180" t="s">
        <v>70</v>
      </c>
      <c r="G51" s="198">
        <f>'別添２　都道府県別集計'!AJ109</f>
        <v>22.192709637046306</v>
      </c>
      <c r="H51" s="182" t="s">
        <v>70</v>
      </c>
      <c r="I51" s="152"/>
    </row>
    <row r="52" spans="2:9" s="89" customFormat="1" ht="18" thickBot="1">
      <c r="B52" s="199" t="s">
        <v>213</v>
      </c>
      <c r="C52" s="200"/>
      <c r="D52" s="201"/>
      <c r="E52" s="202"/>
      <c r="F52" s="203"/>
      <c r="G52" s="202"/>
      <c r="H52" s="203"/>
      <c r="I52" s="204"/>
    </row>
    <row r="53" spans="2:9" s="89" customFormat="1" ht="15" thickBot="1">
      <c r="B53" s="794" t="s">
        <v>66</v>
      </c>
      <c r="C53" s="795"/>
      <c r="D53" s="131"/>
      <c r="E53" s="205" t="str">
        <f>E12</f>
        <v>都道府県別</v>
      </c>
      <c r="F53" s="206" t="s">
        <v>64</v>
      </c>
      <c r="G53" s="134" t="str">
        <f>G12</f>
        <v>全国</v>
      </c>
      <c r="H53" s="206" t="s">
        <v>64</v>
      </c>
      <c r="I53" s="136" t="s">
        <v>111</v>
      </c>
    </row>
    <row r="54" spans="2:9" s="89" customFormat="1" ht="14.25">
      <c r="B54" s="221" t="s">
        <v>95</v>
      </c>
      <c r="C54" s="225"/>
      <c r="D54" s="226"/>
      <c r="E54" s="504"/>
      <c r="F54" s="505"/>
      <c r="G54" s="504"/>
      <c r="H54" s="505"/>
      <c r="I54" s="227"/>
    </row>
    <row r="55" spans="2:9" s="89" customFormat="1" ht="14.25">
      <c r="B55" s="487" t="s">
        <v>188</v>
      </c>
      <c r="C55" s="709" t="s">
        <v>96</v>
      </c>
      <c r="D55" s="709"/>
      <c r="E55" s="501" t="e">
        <f>VLOOKUP(E12,'別添２　都道府県別集計'!C61:BA108,35,FALSE)</f>
        <v>#N/A</v>
      </c>
      <c r="F55" s="515" t="s">
        <v>70</v>
      </c>
      <c r="G55" s="502">
        <f>'別添２　都道府県別集計'!AK109</f>
        <v>1.4219806007509388</v>
      </c>
      <c r="H55" s="516" t="s">
        <v>70</v>
      </c>
      <c r="I55" s="517" t="s">
        <v>157</v>
      </c>
    </row>
    <row r="56" spans="2:9" s="89" customFormat="1" ht="14.25">
      <c r="B56" s="184" t="s">
        <v>193</v>
      </c>
      <c r="C56" s="687" t="s">
        <v>97</v>
      </c>
      <c r="D56" s="687"/>
      <c r="E56" s="172" t="e">
        <f>VLOOKUP(E12,'別添２　都道府県別集計'!C61:BA108,36,FALSE)</f>
        <v>#N/A</v>
      </c>
      <c r="F56" s="187" t="s">
        <v>70</v>
      </c>
      <c r="G56" s="174">
        <f>'別添２　都道府県別集計'!AL109</f>
        <v>1.3287546933667085</v>
      </c>
      <c r="H56" s="188" t="s">
        <v>70</v>
      </c>
      <c r="I56" s="230" t="s">
        <v>214</v>
      </c>
    </row>
    <row r="57" spans="2:9" s="89" customFormat="1" ht="14.25" customHeight="1">
      <c r="B57" s="170" t="s">
        <v>195</v>
      </c>
      <c r="C57" s="687" t="s">
        <v>98</v>
      </c>
      <c r="D57" s="687"/>
      <c r="E57" s="172" t="e">
        <f>VLOOKUP(E12,'別添２　都道府県別集計'!C61:BA108,37,FALSE)</f>
        <v>#N/A</v>
      </c>
      <c r="F57" s="191" t="s">
        <v>70</v>
      </c>
      <c r="G57" s="174">
        <f>'別添２　都道府県別集計'!AM109</f>
        <v>1.9105913642052565</v>
      </c>
      <c r="H57" s="192" t="s">
        <v>70</v>
      </c>
      <c r="I57" s="193" t="s">
        <v>112</v>
      </c>
    </row>
    <row r="58" spans="2:9" s="89" customFormat="1" ht="15" thickBot="1">
      <c r="B58" s="184" t="s">
        <v>197</v>
      </c>
      <c r="C58" s="707" t="s">
        <v>99</v>
      </c>
      <c r="D58" s="707"/>
      <c r="E58" s="179" t="e">
        <f>VLOOKUP(E12,'別添２　都道府県別集計'!C61:BA108,38,FALSE)</f>
        <v>#N/A</v>
      </c>
      <c r="F58" s="214" t="s">
        <v>70</v>
      </c>
      <c r="G58" s="181">
        <f>'別添２　都道府県別集計'!AN109</f>
        <v>2.3839904046725073</v>
      </c>
      <c r="H58" s="215" t="s">
        <v>70</v>
      </c>
      <c r="I58" s="189" t="s">
        <v>115</v>
      </c>
    </row>
    <row r="59" spans="2:9" s="89" customFormat="1" ht="14.25">
      <c r="B59" s="221" t="s">
        <v>100</v>
      </c>
      <c r="C59" s="225"/>
      <c r="D59" s="231"/>
      <c r="E59" s="504"/>
      <c r="F59" s="505"/>
      <c r="G59" s="504"/>
      <c r="H59" s="505"/>
      <c r="I59" s="227"/>
    </row>
    <row r="60" spans="2:9" s="89" customFormat="1" ht="15" customHeight="1">
      <c r="B60" s="486" t="s">
        <v>188</v>
      </c>
      <c r="C60" s="709" t="s">
        <v>101</v>
      </c>
      <c r="D60" s="709"/>
      <c r="E60" s="501" t="e">
        <f>VLOOKUP(E12,'別添２　都道府県別集計'!C61:BA108,39,FALSE)</f>
        <v>#N/A</v>
      </c>
      <c r="F60" s="330" t="s">
        <v>70</v>
      </c>
      <c r="G60" s="502">
        <f>'別添２　都道府県別集計'!AO109</f>
        <v>2.2555642469753856</v>
      </c>
      <c r="H60" s="511" t="s">
        <v>70</v>
      </c>
      <c r="I60" s="223" t="s">
        <v>202</v>
      </c>
    </row>
    <row r="61" spans="2:9" s="89" customFormat="1" ht="14.25">
      <c r="B61" s="170" t="s">
        <v>193</v>
      </c>
      <c r="C61" s="687" t="s">
        <v>102</v>
      </c>
      <c r="D61" s="687"/>
      <c r="E61" s="172" t="e">
        <f>VLOOKUP(E12,'別添２　都道府県別集計'!C61:BA108,40,FALSE)</f>
        <v>#N/A</v>
      </c>
      <c r="F61" s="191" t="s">
        <v>70</v>
      </c>
      <c r="G61" s="174">
        <f>'別添２　都道府県別集計'!AP109</f>
        <v>1.286717772215269</v>
      </c>
      <c r="H61" s="192" t="s">
        <v>70</v>
      </c>
      <c r="I61" s="193" t="s">
        <v>112</v>
      </c>
    </row>
    <row r="62" spans="2:9" s="89" customFormat="1" ht="14.25">
      <c r="B62" s="170" t="s">
        <v>195</v>
      </c>
      <c r="C62" s="687" t="s">
        <v>215</v>
      </c>
      <c r="D62" s="687"/>
      <c r="E62" s="172" t="e">
        <f>VLOOKUP(E12,'別添２　都道府県別集計'!C61:BA108,41,FALSE)</f>
        <v>#N/A</v>
      </c>
      <c r="F62" s="191" t="s">
        <v>70</v>
      </c>
      <c r="G62" s="174">
        <f>'別添２　都道府県別集計'!AQ109</f>
        <v>1.3239831038798497</v>
      </c>
      <c r="H62" s="192" t="s">
        <v>70</v>
      </c>
      <c r="I62" s="193" t="s">
        <v>115</v>
      </c>
    </row>
    <row r="63" spans="2:9" s="89" customFormat="1" ht="14.25">
      <c r="B63" s="170" t="s">
        <v>77</v>
      </c>
      <c r="C63" s="297" t="s">
        <v>164</v>
      </c>
      <c r="D63" s="297"/>
      <c r="E63" s="172" t="e">
        <f>VLOOKUP(E12,'別添２　都道府県別集計'!C61:BA108,42,FALSE)</f>
        <v>#N/A</v>
      </c>
      <c r="F63" s="191" t="s">
        <v>70</v>
      </c>
      <c r="G63" s="174">
        <f>'別添２　都道府県別集計'!AR109</f>
        <v>1.5921516478931999</v>
      </c>
      <c r="H63" s="192" t="s">
        <v>70</v>
      </c>
      <c r="I63" s="193" t="s">
        <v>190</v>
      </c>
    </row>
    <row r="64" spans="2:9" s="89" customFormat="1" ht="15" customHeight="1" thickBot="1">
      <c r="B64" s="194" t="s">
        <v>79</v>
      </c>
      <c r="C64" s="689" t="s">
        <v>216</v>
      </c>
      <c r="D64" s="689"/>
      <c r="E64" s="197" t="e">
        <f>VLOOKUP(E12,'別添２　都道府県別集計'!C61:BA108,43,FALSE)</f>
        <v>#N/A</v>
      </c>
      <c r="F64" s="228" t="s">
        <v>70</v>
      </c>
      <c r="G64" s="198">
        <f>'別添２　都道府県別集計'!AS109</f>
        <v>1.5016896120150189</v>
      </c>
      <c r="H64" s="229" t="s">
        <v>70</v>
      </c>
      <c r="I64" s="152" t="s">
        <v>190</v>
      </c>
    </row>
    <row r="65" spans="2:10" ht="15" customHeight="1" thickBot="1">
      <c r="B65" s="679" t="s">
        <v>203</v>
      </c>
      <c r="C65" s="680"/>
      <c r="D65" s="680"/>
      <c r="E65" s="197" t="e">
        <f>VLOOKUP(E12,'別添２　都道府県別集計'!C61:BA108,44,FALSE)</f>
        <v>#N/A</v>
      </c>
      <c r="F65" s="180" t="s">
        <v>70</v>
      </c>
      <c r="G65" s="198">
        <f>'別添２　都道府県別集計'!AT109</f>
        <v>15.005423445974138</v>
      </c>
      <c r="H65" s="182" t="s">
        <v>70</v>
      </c>
      <c r="I65" s="220"/>
      <c r="J65" s="89"/>
    </row>
    <row r="66" spans="2:10" ht="15" customHeight="1" thickBot="1">
      <c r="B66" s="199" t="s">
        <v>217</v>
      </c>
      <c r="C66" s="200"/>
      <c r="D66" s="201"/>
      <c r="E66" s="202"/>
      <c r="F66" s="203"/>
      <c r="G66" s="202"/>
      <c r="H66" s="203"/>
      <c r="I66" s="204"/>
      <c r="J66" s="89"/>
    </row>
    <row r="67" spans="2:10" ht="15" customHeight="1" thickBot="1">
      <c r="B67" s="794" t="s">
        <v>66</v>
      </c>
      <c r="C67" s="795"/>
      <c r="D67" s="131"/>
      <c r="E67" s="205" t="str">
        <f>E12</f>
        <v>都道府県別</v>
      </c>
      <c r="F67" s="206" t="s">
        <v>64</v>
      </c>
      <c r="G67" s="134" t="str">
        <f>G12</f>
        <v>全国</v>
      </c>
      <c r="H67" s="206" t="s">
        <v>64</v>
      </c>
      <c r="I67" s="136" t="s">
        <v>111</v>
      </c>
      <c r="J67" s="89"/>
    </row>
    <row r="68" spans="2:10" ht="15" customHeight="1">
      <c r="B68" s="699" t="s">
        <v>68</v>
      </c>
      <c r="C68" s="793" t="s">
        <v>122</v>
      </c>
      <c r="D68" s="207" t="s">
        <v>73</v>
      </c>
      <c r="E68" s="138" t="e">
        <f>VLOOKUP(E12,'別添２　都道府県別集計'!C61:BA108,45,FALSE)</f>
        <v>#N/A</v>
      </c>
      <c r="F68" s="232" t="s">
        <v>70</v>
      </c>
      <c r="G68" s="139">
        <f>'別添２　都道府県別集計'!AU109</f>
        <v>1.3306633291614518</v>
      </c>
      <c r="H68" s="233" t="s">
        <v>70</v>
      </c>
      <c r="I68" s="153" t="s">
        <v>112</v>
      </c>
      <c r="J68" s="89"/>
    </row>
    <row r="69" spans="2:10" ht="15" customHeight="1">
      <c r="B69" s="684"/>
      <c r="C69" s="686"/>
      <c r="D69" s="154" t="s">
        <v>166</v>
      </c>
      <c r="E69" s="155" t="e">
        <f>VLOOKUP(E12,'別添２　都道府県別集計'!C61:BA108,46,FALSE)</f>
        <v>#N/A</v>
      </c>
      <c r="F69" s="234" t="s">
        <v>123</v>
      </c>
      <c r="G69" s="157">
        <f>'別添２　都道府県別集計'!AV109</f>
        <v>0.97007196495619519</v>
      </c>
      <c r="H69" s="235" t="s">
        <v>123</v>
      </c>
      <c r="I69" s="820" t="s">
        <v>275</v>
      </c>
      <c r="J69" s="89"/>
    </row>
    <row r="70" spans="2:10" ht="15" customHeight="1">
      <c r="B70" s="184" t="s">
        <v>74</v>
      </c>
      <c r="C70" s="687" t="s">
        <v>218</v>
      </c>
      <c r="D70" s="687"/>
      <c r="E70" s="172" t="e">
        <f>VLOOKUP(E12,'別添２　都道府県別集計'!C61:BA108,47,FALSE)</f>
        <v>#N/A</v>
      </c>
      <c r="F70" s="187" t="s">
        <v>70</v>
      </c>
      <c r="G70" s="174">
        <f>'別添２　都道府県別集計'!AW109</f>
        <v>1.3226011681268253</v>
      </c>
      <c r="H70" s="188" t="s">
        <v>70</v>
      </c>
      <c r="I70" s="189" t="s">
        <v>201</v>
      </c>
      <c r="J70" s="89"/>
    </row>
    <row r="71" spans="2:10" ht="15" customHeight="1">
      <c r="B71" s="170" t="s">
        <v>75</v>
      </c>
      <c r="C71" s="687" t="s">
        <v>124</v>
      </c>
      <c r="D71" s="687"/>
      <c r="E71" s="172" t="e">
        <f>VLOOKUP(E12,'別添２　都道府県別集計'!C61:BA108,48,FALSE)</f>
        <v>#N/A</v>
      </c>
      <c r="F71" s="191" t="s">
        <v>70</v>
      </c>
      <c r="G71" s="174">
        <f>'別添２　都道府県別集計'!AX109</f>
        <v>1.3745671672924489</v>
      </c>
      <c r="H71" s="192" t="s">
        <v>70</v>
      </c>
      <c r="I71" s="193" t="s">
        <v>190</v>
      </c>
      <c r="J71" s="89"/>
    </row>
    <row r="72" spans="2:10" ht="15" customHeight="1" thickBot="1">
      <c r="B72" s="184" t="s">
        <v>77</v>
      </c>
      <c r="C72" s="707" t="s">
        <v>125</v>
      </c>
      <c r="D72" s="707"/>
      <c r="E72" s="236" t="e">
        <f>VLOOKUP(E12,'別添２　都道府県別集計'!C61:BA108,49,FALSE)</f>
        <v>#N/A</v>
      </c>
      <c r="F72" s="187" t="s">
        <v>70</v>
      </c>
      <c r="G72" s="237">
        <f>'別添２　都道府県別集計'!AY109</f>
        <v>1.1848299958281185</v>
      </c>
      <c r="H72" s="188" t="s">
        <v>70</v>
      </c>
      <c r="I72" s="189" t="s">
        <v>190</v>
      </c>
      <c r="J72" s="89"/>
    </row>
    <row r="73" spans="2:10" ht="15" customHeight="1" thickBot="1">
      <c r="B73" s="679" t="s">
        <v>203</v>
      </c>
      <c r="C73" s="680"/>
      <c r="D73" s="680"/>
      <c r="E73" s="217" t="e">
        <f>VLOOKUP(E12,'別添２　都道府県別集計'!C61:BA108,50,FALSE)</f>
        <v>#N/A</v>
      </c>
      <c r="F73" s="238" t="s">
        <v>70</v>
      </c>
      <c r="G73" s="219">
        <f>'別添２　都道府県別集計'!AZ109</f>
        <v>6.1827336253650396</v>
      </c>
      <c r="H73" s="239" t="s">
        <v>70</v>
      </c>
      <c r="I73" s="220"/>
      <c r="J73" s="89"/>
    </row>
    <row r="74" spans="2:10" ht="15" customHeight="1" thickBot="1">
      <c r="B74" s="199" t="s">
        <v>158</v>
      </c>
      <c r="C74" s="240"/>
      <c r="D74" s="241"/>
      <c r="E74" s="202"/>
      <c r="F74" s="203"/>
      <c r="G74" s="202"/>
      <c r="H74" s="203"/>
      <c r="I74" s="204"/>
      <c r="J74" s="89"/>
    </row>
    <row r="75" spans="2:10" ht="15" customHeight="1" thickTop="1" thickBot="1">
      <c r="B75" s="242"/>
      <c r="C75" s="243"/>
      <c r="D75" s="244"/>
      <c r="E75" s="245" t="e">
        <f>VLOOKUP(E12,'別添２　都道府県別集計'!C61:BA108,51,FALSE)</f>
        <v>#N/A</v>
      </c>
      <c r="F75" s="218" t="s">
        <v>70</v>
      </c>
      <c r="G75" s="245">
        <f>'別添２　都道府県別集計'!BA109</f>
        <v>64.872116186900286</v>
      </c>
      <c r="H75" s="246" t="s">
        <v>70</v>
      </c>
      <c r="I75" s="220" t="s">
        <v>11</v>
      </c>
      <c r="J75" s="89"/>
    </row>
    <row r="76" spans="2:10" ht="15" customHeight="1">
      <c r="C76" s="247"/>
      <c r="D76" s="88"/>
      <c r="E76" s="88"/>
      <c r="F76" s="88"/>
      <c r="G76" s="248"/>
      <c r="H76" s="249"/>
      <c r="I76" s="250"/>
      <c r="J76" s="89"/>
    </row>
    <row r="27321" spans="9:9" ht="5.65" customHeight="1">
      <c r="I27321" s="307"/>
    </row>
  </sheetData>
  <mergeCells count="52">
    <mergeCell ref="C1:I1"/>
    <mergeCell ref="C2:I2"/>
    <mergeCell ref="E7:F7"/>
    <mergeCell ref="G7:H7"/>
    <mergeCell ref="E8:F8"/>
    <mergeCell ref="G8:H8"/>
    <mergeCell ref="F4:G4"/>
    <mergeCell ref="C5:H5"/>
    <mergeCell ref="C4:E4"/>
    <mergeCell ref="E9:F9"/>
    <mergeCell ref="G9:H9"/>
    <mergeCell ref="E10:F10"/>
    <mergeCell ref="G10:H10"/>
    <mergeCell ref="B12:C12"/>
    <mergeCell ref="B14:B16"/>
    <mergeCell ref="C14:C16"/>
    <mergeCell ref="B18:B19"/>
    <mergeCell ref="C18:C19"/>
    <mergeCell ref="B20:B21"/>
    <mergeCell ref="C20:C21"/>
    <mergeCell ref="B22:B23"/>
    <mergeCell ref="C22:C23"/>
    <mergeCell ref="B32:D32"/>
    <mergeCell ref="B34:C34"/>
    <mergeCell ref="B36:B38"/>
    <mergeCell ref="C36:C38"/>
    <mergeCell ref="B41:D41"/>
    <mergeCell ref="C43:D43"/>
    <mergeCell ref="C44:D44"/>
    <mergeCell ref="C45:D45"/>
    <mergeCell ref="C46:D46"/>
    <mergeCell ref="C47:D47"/>
    <mergeCell ref="C49:D49"/>
    <mergeCell ref="C50:D50"/>
    <mergeCell ref="B51:D51"/>
    <mergeCell ref="B53:C53"/>
    <mergeCell ref="C55:D55"/>
    <mergeCell ref="C56:D56"/>
    <mergeCell ref="C57:D57"/>
    <mergeCell ref="C58:D58"/>
    <mergeCell ref="C60:D60"/>
    <mergeCell ref="C61:D61"/>
    <mergeCell ref="C62:D62"/>
    <mergeCell ref="C64:D64"/>
    <mergeCell ref="B65:D65"/>
    <mergeCell ref="B67:C67"/>
    <mergeCell ref="B73:D73"/>
    <mergeCell ref="B68:B69"/>
    <mergeCell ref="C68:C69"/>
    <mergeCell ref="C70:D70"/>
    <mergeCell ref="C71:D71"/>
    <mergeCell ref="C72:D72"/>
  </mergeCells>
  <phoneticPr fontId="2"/>
  <dataValidations count="1">
    <dataValidation type="list" allowBlank="1" showInputMessage="1" showErrorMessage="1" sqref="E7:F7">
      <formula1>"都道府県別,,北海道,青森県,秋田県,岩手県,山形県,宮城県,福島県,栃木県,茨城県,千葉県,埼玉県,群馬県,東京都,神奈川県,新潟県,長野県,山梨県,静岡県,愛知県,三重県,岐阜県,富山県,石川県,福井県,滋賀県,京都府,奈良県,和歌山県,大阪府,兵庫県,鳥取県, 岡山県,島根県,広島県,山口県,徳島県,香川県,高知県,愛媛県,福岡県,佐賀県,長崎県,大分県,熊本県,宮崎県,鹿児島県,沖縄県"</formula1>
    </dataValidation>
  </dataValidations>
  <printOptions horizontalCentered="1"/>
  <pageMargins left="0.19685039370078741" right="0.19685039370078741" top="0.19685039370078741" bottom="0.19685039370078741" header="0.31496062992125984" footer="0.31496062992125984"/>
  <pageSetup paperSize="9" scale="82"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election activeCell="U16" sqref="U16"/>
    </sheetView>
  </sheetViews>
  <sheetFormatPr defaultRowHeight="13.5"/>
  <cols>
    <col min="1" max="1" width="1.125" customWidth="1"/>
    <col min="17" max="17" width="7.75" customWidth="1"/>
  </cols>
  <sheetData/>
  <phoneticPr fontId="2"/>
  <pageMargins left="0.25" right="0.25" top="0.53" bottom="0.75" header="0.3" footer="0.3"/>
  <pageSetup paperSize="9" scale="9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F68"/>
  <sheetViews>
    <sheetView zoomScale="115" zoomScaleNormal="115" workbookViewId="0">
      <pane xSplit="2" ySplit="2" topLeftCell="C30" activePane="bottomRight" state="frozen"/>
      <selection pane="topRight" activeCell="C1" sqref="C1"/>
      <selection pane="bottomLeft" activeCell="A7" sqref="A7"/>
      <selection pane="bottomRight" activeCell="T16" sqref="T16"/>
    </sheetView>
  </sheetViews>
  <sheetFormatPr defaultRowHeight="13.5"/>
  <cols>
    <col min="1" max="1" width="5.25" customWidth="1"/>
    <col min="2" max="2" width="11" customWidth="1"/>
    <col min="3" max="4" width="9" customWidth="1"/>
    <col min="5" max="5" width="8.25" bestFit="1" customWidth="1"/>
    <col min="6" max="6" width="9.875" bestFit="1" customWidth="1"/>
  </cols>
  <sheetData>
    <row r="1" spans="1:6" ht="21" customHeight="1">
      <c r="A1" s="2"/>
    </row>
    <row r="2" spans="1:6" s="66" customFormat="1" ht="72" customHeight="1">
      <c r="A2" s="251"/>
      <c r="B2" s="252" t="s">
        <v>219</v>
      </c>
      <c r="C2" s="253" t="s">
        <v>220</v>
      </c>
      <c r="D2" s="253" t="s">
        <v>221</v>
      </c>
      <c r="E2" s="253" t="s">
        <v>107</v>
      </c>
    </row>
    <row r="3" spans="1:6" ht="18" customHeight="1">
      <c r="A3" s="254">
        <v>1</v>
      </c>
      <c r="B3" s="255" t="s">
        <v>222</v>
      </c>
      <c r="C3" s="256">
        <f>'別添２　都道府県別集計'!D8</f>
        <v>1500</v>
      </c>
      <c r="D3" s="256">
        <f>'別添２　都道府県別集計'!E8</f>
        <v>1268</v>
      </c>
      <c r="E3" s="257">
        <f t="shared" ref="E3:E49" si="0">D3/C3</f>
        <v>0.84533333333333338</v>
      </c>
      <c r="F3" s="584"/>
    </row>
    <row r="4" spans="1:6" ht="18" customHeight="1">
      <c r="A4" s="254">
        <v>2</v>
      </c>
      <c r="B4" s="255" t="s">
        <v>223</v>
      </c>
      <c r="C4" s="256">
        <f>'別添２　都道府県別集計'!D9</f>
        <v>492</v>
      </c>
      <c r="D4" s="256">
        <f>'別添２　都道府県別集計'!E9</f>
        <v>478</v>
      </c>
      <c r="E4" s="257">
        <f t="shared" si="0"/>
        <v>0.97154471544715448</v>
      </c>
      <c r="F4" s="584"/>
    </row>
    <row r="5" spans="1:6" ht="18" customHeight="1">
      <c r="A5" s="254">
        <v>3</v>
      </c>
      <c r="B5" s="255" t="s">
        <v>224</v>
      </c>
      <c r="C5" s="256">
        <f>'別添２　都道府県別集計'!D10</f>
        <v>250</v>
      </c>
      <c r="D5" s="256">
        <f>'別添２　都道府県別集計'!E10</f>
        <v>212</v>
      </c>
      <c r="E5" s="257">
        <f t="shared" si="0"/>
        <v>0.84799999999999998</v>
      </c>
      <c r="F5" s="584"/>
    </row>
    <row r="6" spans="1:6" ht="18" customHeight="1">
      <c r="A6" s="254">
        <v>4</v>
      </c>
      <c r="B6" s="255" t="s">
        <v>225</v>
      </c>
      <c r="C6" s="256">
        <f>'別添２　都道府県別集計'!D11</f>
        <v>376</v>
      </c>
      <c r="D6" s="256">
        <f>'別添２　都道府県別集計'!E11</f>
        <v>358</v>
      </c>
      <c r="E6" s="257">
        <f t="shared" si="0"/>
        <v>0.9521276595744681</v>
      </c>
      <c r="F6" s="584"/>
    </row>
    <row r="7" spans="1:6" ht="18" customHeight="1">
      <c r="A7" s="254">
        <v>5</v>
      </c>
      <c r="B7" s="255" t="s">
        <v>226</v>
      </c>
      <c r="C7" s="256">
        <f>'別添２　都道府県別集計'!D12</f>
        <v>398</v>
      </c>
      <c r="D7" s="256">
        <f>'別添２　都道府県別集計'!E12</f>
        <v>398</v>
      </c>
      <c r="E7" s="257">
        <f t="shared" si="0"/>
        <v>1</v>
      </c>
      <c r="F7" s="584"/>
    </row>
    <row r="8" spans="1:6" ht="18" customHeight="1">
      <c r="A8" s="254">
        <v>6</v>
      </c>
      <c r="B8" s="255" t="s">
        <v>227</v>
      </c>
      <c r="C8" s="256">
        <f>'別添２　都道府県別集計'!D13</f>
        <v>571</v>
      </c>
      <c r="D8" s="256">
        <f>'別添２　都道府県別集計'!E13</f>
        <v>422</v>
      </c>
      <c r="E8" s="257">
        <f t="shared" si="0"/>
        <v>0.73905429071803852</v>
      </c>
      <c r="F8" s="584"/>
    </row>
    <row r="9" spans="1:6" ht="18" customHeight="1">
      <c r="A9" s="254">
        <v>7</v>
      </c>
      <c r="B9" s="255" t="s">
        <v>228</v>
      </c>
      <c r="C9" s="256">
        <f>'別添２　都道府県別集計'!D14</f>
        <v>668</v>
      </c>
      <c r="D9" s="256">
        <f>'別添２　都道府県別集計'!E14</f>
        <v>577</v>
      </c>
      <c r="E9" s="257">
        <f t="shared" si="0"/>
        <v>0.86377245508982037</v>
      </c>
      <c r="F9" s="584"/>
    </row>
    <row r="10" spans="1:6" ht="18" customHeight="1">
      <c r="A10" s="254">
        <v>8</v>
      </c>
      <c r="B10" s="255" t="s">
        <v>229</v>
      </c>
      <c r="C10" s="256">
        <f>'別添２　都道府県別集計'!D15</f>
        <v>503</v>
      </c>
      <c r="D10" s="256">
        <f>'別添２　都道府県別集計'!E15</f>
        <v>368</v>
      </c>
      <c r="E10" s="257">
        <f t="shared" si="0"/>
        <v>0.73161033797216701</v>
      </c>
      <c r="F10" s="584"/>
    </row>
    <row r="11" spans="1:6" ht="18" customHeight="1">
      <c r="A11" s="254">
        <v>9</v>
      </c>
      <c r="B11" s="255" t="s">
        <v>230</v>
      </c>
      <c r="C11" s="256">
        <f>'別添２　都道府県別集計'!D16</f>
        <v>937</v>
      </c>
      <c r="D11" s="256">
        <f>'別添２　都道府県別集計'!E16</f>
        <v>902</v>
      </c>
      <c r="E11" s="257">
        <f t="shared" si="0"/>
        <v>0.96264674493062963</v>
      </c>
      <c r="F11" s="584"/>
    </row>
    <row r="12" spans="1:6" ht="18" customHeight="1">
      <c r="A12" s="254">
        <v>10</v>
      </c>
      <c r="B12" s="255" t="s">
        <v>231</v>
      </c>
      <c r="C12" s="256">
        <f>'別添２　都道府県別集計'!D17</f>
        <v>763</v>
      </c>
      <c r="D12" s="256">
        <f>'別添２　都道府県別集計'!E17</f>
        <v>763</v>
      </c>
      <c r="E12" s="257">
        <f t="shared" si="0"/>
        <v>1</v>
      </c>
      <c r="F12" s="584"/>
    </row>
    <row r="13" spans="1:6" ht="18" customHeight="1">
      <c r="A13" s="254">
        <v>11</v>
      </c>
      <c r="B13" s="255" t="s">
        <v>232</v>
      </c>
      <c r="C13" s="256">
        <f>'別添２　都道府県別集計'!D18</f>
        <v>1002</v>
      </c>
      <c r="D13" s="256">
        <f>'別添２　都道府県別集計'!E18</f>
        <v>831</v>
      </c>
      <c r="E13" s="257">
        <f t="shared" si="0"/>
        <v>0.8293413173652695</v>
      </c>
      <c r="F13" s="584"/>
    </row>
    <row r="14" spans="1:6" ht="18" customHeight="1">
      <c r="A14" s="254">
        <v>12</v>
      </c>
      <c r="B14" s="255" t="s">
        <v>233</v>
      </c>
      <c r="C14" s="256">
        <f>'別添２　都道府県別集計'!D19</f>
        <v>545</v>
      </c>
      <c r="D14" s="256">
        <f>'別添２　都道府県別集計'!E19</f>
        <v>545</v>
      </c>
      <c r="E14" s="257">
        <f t="shared" si="0"/>
        <v>1</v>
      </c>
      <c r="F14" s="584"/>
    </row>
    <row r="15" spans="1:6" ht="18" customHeight="1">
      <c r="A15" s="254">
        <v>13</v>
      </c>
      <c r="B15" s="255" t="s">
        <v>234</v>
      </c>
      <c r="C15" s="256">
        <f>'別添２　都道府県別集計'!D20</f>
        <v>538</v>
      </c>
      <c r="D15" s="256">
        <f>'別添２　都道府県別集計'!E20</f>
        <v>452</v>
      </c>
      <c r="E15" s="257">
        <f t="shared" si="0"/>
        <v>0.8401486988847584</v>
      </c>
      <c r="F15" s="584"/>
    </row>
    <row r="16" spans="1:6" ht="18" customHeight="1">
      <c r="A16" s="254">
        <v>14</v>
      </c>
      <c r="B16" s="255" t="s">
        <v>235</v>
      </c>
      <c r="C16" s="256">
        <f>'別添２　都道府県別集計'!D21</f>
        <v>729</v>
      </c>
      <c r="D16" s="256">
        <f>'別添２　都道府県別集計'!E21</f>
        <v>446</v>
      </c>
      <c r="E16" s="257">
        <f t="shared" si="0"/>
        <v>0.61179698216735257</v>
      </c>
      <c r="F16" s="584"/>
    </row>
    <row r="17" spans="1:6" ht="18" customHeight="1">
      <c r="A17" s="254">
        <v>15</v>
      </c>
      <c r="B17" s="255" t="s">
        <v>236</v>
      </c>
      <c r="C17" s="256">
        <f>'別添２　都道府県別集計'!D22</f>
        <v>480</v>
      </c>
      <c r="D17" s="256">
        <f>'別添２　都道府県別集計'!E22</f>
        <v>480</v>
      </c>
      <c r="E17" s="257">
        <f t="shared" si="0"/>
        <v>1</v>
      </c>
      <c r="F17" s="584"/>
    </row>
    <row r="18" spans="1:6" ht="18" customHeight="1">
      <c r="A18" s="254">
        <v>16</v>
      </c>
      <c r="B18" s="255" t="s">
        <v>237</v>
      </c>
      <c r="C18" s="256">
        <f>'別添２　都道府県別集計'!D23</f>
        <v>507</v>
      </c>
      <c r="D18" s="256">
        <f>'別添２　都道府県別集計'!E23</f>
        <v>507</v>
      </c>
      <c r="E18" s="257">
        <f t="shared" si="0"/>
        <v>1</v>
      </c>
      <c r="F18" s="584"/>
    </row>
    <row r="19" spans="1:6" ht="18" customHeight="1">
      <c r="A19" s="254">
        <v>17</v>
      </c>
      <c r="B19" s="255" t="s">
        <v>238</v>
      </c>
      <c r="C19" s="256">
        <f>'別添２　都道府県別集計'!D24</f>
        <v>281</v>
      </c>
      <c r="D19" s="256">
        <f>'別添２　都道府県別集計'!E24</f>
        <v>276</v>
      </c>
      <c r="E19" s="257">
        <f t="shared" si="0"/>
        <v>0.98220640569395012</v>
      </c>
      <c r="F19" s="584"/>
    </row>
    <row r="20" spans="1:6" ht="18" customHeight="1">
      <c r="A20" s="254">
        <v>18</v>
      </c>
      <c r="B20" s="255" t="s">
        <v>239</v>
      </c>
      <c r="C20" s="256">
        <f>'別添２　都道府県別集計'!D25</f>
        <v>671</v>
      </c>
      <c r="D20" s="256">
        <f>'別添２　都道府県別集計'!E25</f>
        <v>671</v>
      </c>
      <c r="E20" s="257">
        <f t="shared" si="0"/>
        <v>1</v>
      </c>
      <c r="F20" s="584"/>
    </row>
    <row r="21" spans="1:6" ht="18" customHeight="1">
      <c r="A21" s="254">
        <v>19</v>
      </c>
      <c r="B21" s="255" t="s">
        <v>240</v>
      </c>
      <c r="C21" s="256">
        <f>'別添２　都道府県別集計'!D26</f>
        <v>701</v>
      </c>
      <c r="D21" s="256">
        <f>'別添２　都道府県別集計'!E26</f>
        <v>507</v>
      </c>
      <c r="E21" s="257">
        <f t="shared" si="0"/>
        <v>0.72325249643366618</v>
      </c>
      <c r="F21" s="584"/>
    </row>
    <row r="22" spans="1:6" ht="18" customHeight="1">
      <c r="A22" s="254">
        <v>20</v>
      </c>
      <c r="B22" s="255" t="s">
        <v>241</v>
      </c>
      <c r="C22" s="256">
        <f>'別添２　都道府県別集計'!D27</f>
        <v>434</v>
      </c>
      <c r="D22" s="256">
        <f>'別添２　都道府県別集計'!E27</f>
        <v>386</v>
      </c>
      <c r="E22" s="257">
        <f t="shared" si="0"/>
        <v>0.88940092165898621</v>
      </c>
      <c r="F22" s="584"/>
    </row>
    <row r="23" spans="1:6" ht="18" customHeight="1">
      <c r="A23" s="254">
        <v>21</v>
      </c>
      <c r="B23" s="255" t="s">
        <v>242</v>
      </c>
      <c r="C23" s="256">
        <f>'別添２　都道府県別集計'!D28</f>
        <v>466</v>
      </c>
      <c r="D23" s="256">
        <f>'別添２　都道府県別集計'!E28</f>
        <v>464</v>
      </c>
      <c r="E23" s="257">
        <f t="shared" si="0"/>
        <v>0.99570815450643779</v>
      </c>
      <c r="F23" s="584"/>
    </row>
    <row r="24" spans="1:6" ht="18" customHeight="1">
      <c r="A24" s="254">
        <v>22</v>
      </c>
      <c r="B24" s="255" t="s">
        <v>243</v>
      </c>
      <c r="C24" s="256">
        <f>'別添２　都道府県別集計'!D29</f>
        <v>289</v>
      </c>
      <c r="D24" s="256">
        <f>'別添２　都道府県別集計'!E29</f>
        <v>274</v>
      </c>
      <c r="E24" s="257">
        <f t="shared" si="0"/>
        <v>0.94809688581314877</v>
      </c>
      <c r="F24" s="584"/>
    </row>
    <row r="25" spans="1:6" ht="18" customHeight="1">
      <c r="A25" s="254">
        <v>23</v>
      </c>
      <c r="B25" s="255" t="s">
        <v>244</v>
      </c>
      <c r="C25" s="256">
        <f>'別添２　都道府県別集計'!D30</f>
        <v>278</v>
      </c>
      <c r="D25" s="256">
        <f>'別添２　都道府県別集計'!E30</f>
        <v>246</v>
      </c>
      <c r="E25" s="257">
        <f t="shared" si="0"/>
        <v>0.8848920863309353</v>
      </c>
      <c r="F25" s="584"/>
    </row>
    <row r="26" spans="1:6" ht="18" customHeight="1">
      <c r="A26" s="254">
        <v>24</v>
      </c>
      <c r="B26" s="255" t="s">
        <v>245</v>
      </c>
      <c r="C26" s="256">
        <f>'別添２　都道府県別集計'!D31</f>
        <v>327</v>
      </c>
      <c r="D26" s="256">
        <f>'別添２　都道府県別集計'!E31</f>
        <v>300</v>
      </c>
      <c r="E26" s="257">
        <f t="shared" si="0"/>
        <v>0.91743119266055051</v>
      </c>
      <c r="F26" s="584"/>
    </row>
    <row r="27" spans="1:6" ht="18" customHeight="1">
      <c r="A27" s="254">
        <v>25</v>
      </c>
      <c r="B27" s="255" t="s">
        <v>246</v>
      </c>
      <c r="C27" s="256">
        <f>'別添２　都道府県別集計'!D32</f>
        <v>224</v>
      </c>
      <c r="D27" s="256">
        <f>'別添２　都道府県別集計'!E32</f>
        <v>224</v>
      </c>
      <c r="E27" s="257">
        <f t="shared" si="0"/>
        <v>1</v>
      </c>
      <c r="F27" s="584"/>
    </row>
    <row r="28" spans="1:6" ht="18" customHeight="1">
      <c r="A28" s="254">
        <v>26</v>
      </c>
      <c r="B28" s="255" t="s">
        <v>247</v>
      </c>
      <c r="C28" s="256">
        <f>'別添２　都道府県別集計'!D33</f>
        <v>253</v>
      </c>
      <c r="D28" s="256">
        <f>'別添２　都道府県別集計'!E33</f>
        <v>225</v>
      </c>
      <c r="E28" s="257">
        <f t="shared" si="0"/>
        <v>0.88932806324110669</v>
      </c>
      <c r="F28" s="584"/>
    </row>
    <row r="29" spans="1:6" ht="18" customHeight="1">
      <c r="A29" s="254">
        <v>27</v>
      </c>
      <c r="B29" s="255" t="s">
        <v>248</v>
      </c>
      <c r="C29" s="256">
        <f>'別添２　都道府県別集計'!D34</f>
        <v>302</v>
      </c>
      <c r="D29" s="256">
        <f>'別添２　都道府県別集計'!E34</f>
        <v>256</v>
      </c>
      <c r="E29" s="257">
        <f t="shared" si="0"/>
        <v>0.84768211920529801</v>
      </c>
      <c r="F29" s="584"/>
    </row>
    <row r="30" spans="1:6" ht="18" customHeight="1">
      <c r="A30" s="254">
        <v>28</v>
      </c>
      <c r="B30" s="255" t="s">
        <v>249</v>
      </c>
      <c r="C30" s="256">
        <f>'別添２　都道府県別集計'!D35</f>
        <v>368</v>
      </c>
      <c r="D30" s="256">
        <f>'別添２　都道府県別集計'!E35</f>
        <v>266</v>
      </c>
      <c r="E30" s="257">
        <f t="shared" si="0"/>
        <v>0.72282608695652173</v>
      </c>
      <c r="F30" s="584"/>
    </row>
    <row r="31" spans="1:6" ht="18" customHeight="1">
      <c r="A31" s="254">
        <v>29</v>
      </c>
      <c r="B31" s="255" t="s">
        <v>250</v>
      </c>
      <c r="C31" s="256">
        <f>'別添２　都道府県別集計'!D36</f>
        <v>546</v>
      </c>
      <c r="D31" s="256">
        <f>'別添２　都道府県別集計'!E36</f>
        <v>478</v>
      </c>
      <c r="E31" s="258">
        <f t="shared" si="0"/>
        <v>0.87545787545787546</v>
      </c>
      <c r="F31" s="584"/>
    </row>
    <row r="32" spans="1:6" ht="18" customHeight="1">
      <c r="A32" s="254">
        <v>30</v>
      </c>
      <c r="B32" s="255" t="s">
        <v>251</v>
      </c>
      <c r="C32" s="256">
        <f>'別添２　都道府県別集計'!D37</f>
        <v>518</v>
      </c>
      <c r="D32" s="256">
        <f>'別添２　都道府県別集計'!E37</f>
        <v>454</v>
      </c>
      <c r="E32" s="257">
        <f t="shared" si="0"/>
        <v>0.87644787644787647</v>
      </c>
      <c r="F32" s="584"/>
    </row>
    <row r="33" spans="1:6" ht="18" customHeight="1">
      <c r="A33" s="254">
        <v>31</v>
      </c>
      <c r="B33" s="255" t="s">
        <v>252</v>
      </c>
      <c r="C33" s="256">
        <f>'別添２　都道府県別集計'!D38</f>
        <v>124</v>
      </c>
      <c r="D33" s="256">
        <f>'別添２　都道府県別集計'!E38</f>
        <v>124</v>
      </c>
      <c r="E33" s="257">
        <f t="shared" si="0"/>
        <v>1</v>
      </c>
      <c r="F33" s="584"/>
    </row>
    <row r="34" spans="1:6" ht="18" customHeight="1">
      <c r="A34" s="254">
        <v>32</v>
      </c>
      <c r="B34" s="255" t="s">
        <v>253</v>
      </c>
      <c r="C34" s="256">
        <f>'別添２　都道府県別集計'!D39</f>
        <v>408</v>
      </c>
      <c r="D34" s="256">
        <f>'別添２　都道府県別集計'!E39</f>
        <v>404</v>
      </c>
      <c r="E34" s="257">
        <f t="shared" si="0"/>
        <v>0.99019607843137258</v>
      </c>
      <c r="F34" s="584"/>
    </row>
    <row r="35" spans="1:6" ht="18" customHeight="1">
      <c r="A35" s="254">
        <v>33</v>
      </c>
      <c r="B35" s="255" t="s">
        <v>254</v>
      </c>
      <c r="C35" s="256">
        <f>'別添２　都道府県別集計'!D40</f>
        <v>146</v>
      </c>
      <c r="D35" s="256">
        <f>'別添２　都道府県別集計'!E40</f>
        <v>146</v>
      </c>
      <c r="E35" s="257">
        <f t="shared" si="0"/>
        <v>1</v>
      </c>
      <c r="F35" s="584"/>
    </row>
    <row r="36" spans="1:6" ht="18" customHeight="1">
      <c r="A36" s="254">
        <v>34</v>
      </c>
      <c r="B36" s="255" t="s">
        <v>255</v>
      </c>
      <c r="C36" s="256">
        <f>'別添２　都道府県別集計'!D41</f>
        <v>425</v>
      </c>
      <c r="D36" s="256">
        <f>'別添２　都道府県別集計'!E41</f>
        <v>373</v>
      </c>
      <c r="E36" s="257">
        <f t="shared" si="0"/>
        <v>0.87764705882352945</v>
      </c>
      <c r="F36" s="584"/>
    </row>
    <row r="37" spans="1:6" ht="18" customHeight="1">
      <c r="A37" s="254">
        <v>35</v>
      </c>
      <c r="B37" s="255" t="s">
        <v>256</v>
      </c>
      <c r="C37" s="256">
        <f>'別添２　都道府県別集計'!D42</f>
        <v>317</v>
      </c>
      <c r="D37" s="256">
        <f>'別添２　都道府県別集計'!E42</f>
        <v>310</v>
      </c>
      <c r="E37" s="257">
        <f t="shared" si="0"/>
        <v>0.97791798107255523</v>
      </c>
      <c r="F37" s="584"/>
    </row>
    <row r="38" spans="1:6" ht="18" customHeight="1">
      <c r="A38" s="254">
        <v>36</v>
      </c>
      <c r="B38" s="255" t="s">
        <v>257</v>
      </c>
      <c r="C38" s="256">
        <f>'別添２　都道府県別集計'!D43</f>
        <v>274</v>
      </c>
      <c r="D38" s="256">
        <f>'別添２　都道府県別集計'!E43</f>
        <v>250</v>
      </c>
      <c r="E38" s="257">
        <f t="shared" si="0"/>
        <v>0.91240875912408759</v>
      </c>
      <c r="F38" s="584"/>
    </row>
    <row r="39" spans="1:6" ht="18" customHeight="1">
      <c r="A39" s="254">
        <v>37</v>
      </c>
      <c r="B39" s="255" t="s">
        <v>258</v>
      </c>
      <c r="C39" s="256">
        <f>'別添２　都道府県別集計'!D44</f>
        <v>280</v>
      </c>
      <c r="D39" s="256">
        <f>'別添２　都道府県別集計'!E44</f>
        <v>139</v>
      </c>
      <c r="E39" s="257">
        <f t="shared" si="0"/>
        <v>0.49642857142857144</v>
      </c>
      <c r="F39" s="584"/>
    </row>
    <row r="40" spans="1:6" ht="18" customHeight="1">
      <c r="A40" s="254">
        <v>38</v>
      </c>
      <c r="B40" s="255" t="s">
        <v>259</v>
      </c>
      <c r="C40" s="256">
        <f>'別添２　都道府県別集計'!D45</f>
        <v>256</v>
      </c>
      <c r="D40" s="256">
        <f>'別添２　都道府県別集計'!E45</f>
        <v>231</v>
      </c>
      <c r="E40" s="257">
        <f t="shared" si="0"/>
        <v>0.90234375</v>
      </c>
      <c r="F40" s="584"/>
    </row>
    <row r="41" spans="1:6" ht="18" customHeight="1">
      <c r="A41" s="254">
        <v>39</v>
      </c>
      <c r="B41" s="255" t="s">
        <v>260</v>
      </c>
      <c r="C41" s="256">
        <f>'別添２　都道府県別集計'!D46</f>
        <v>392</v>
      </c>
      <c r="D41" s="256">
        <f>'別添２　都道府県別集計'!E46</f>
        <v>305</v>
      </c>
      <c r="E41" s="257">
        <f t="shared" si="0"/>
        <v>0.77806122448979587</v>
      </c>
      <c r="F41" s="584"/>
    </row>
    <row r="42" spans="1:6" ht="18" customHeight="1">
      <c r="A42" s="254">
        <v>40</v>
      </c>
      <c r="B42" s="255" t="s">
        <v>261</v>
      </c>
      <c r="C42" s="256">
        <f>'別添２　都道府県別集計'!D47</f>
        <v>802</v>
      </c>
      <c r="D42" s="256">
        <f>'別添２　都道府県別集計'!E47</f>
        <v>798</v>
      </c>
      <c r="E42" s="257">
        <f t="shared" si="0"/>
        <v>0.99501246882793015</v>
      </c>
      <c r="F42" s="584"/>
    </row>
    <row r="43" spans="1:6" ht="18" customHeight="1">
      <c r="A43" s="254">
        <v>41</v>
      </c>
      <c r="B43" s="255" t="s">
        <v>262</v>
      </c>
      <c r="C43" s="256">
        <f>'別添２　都道府県別集計'!D48</f>
        <v>185</v>
      </c>
      <c r="D43" s="256">
        <f>'別添２　都道府県別集計'!E48</f>
        <v>173</v>
      </c>
      <c r="E43" s="257">
        <f t="shared" si="0"/>
        <v>0.93513513513513513</v>
      </c>
      <c r="F43" s="584"/>
    </row>
    <row r="44" spans="1:6" ht="18" customHeight="1">
      <c r="A44" s="254">
        <v>42</v>
      </c>
      <c r="B44" s="255" t="s">
        <v>263</v>
      </c>
      <c r="C44" s="256">
        <f>'別添２　都道府県別集計'!D49</f>
        <v>336</v>
      </c>
      <c r="D44" s="256">
        <f>'別添２　都道府県別集計'!E49</f>
        <v>336</v>
      </c>
      <c r="E44" s="257">
        <f t="shared" si="0"/>
        <v>1</v>
      </c>
      <c r="F44" s="584"/>
    </row>
    <row r="45" spans="1:6" ht="18" customHeight="1">
      <c r="A45" s="254">
        <v>43</v>
      </c>
      <c r="B45" s="255" t="s">
        <v>264</v>
      </c>
      <c r="C45" s="256">
        <f>'別添２　都道府県別集計'!D50</f>
        <v>299</v>
      </c>
      <c r="D45" s="256">
        <f>'別添２　都道府県別集計'!E50</f>
        <v>299</v>
      </c>
      <c r="E45" s="257">
        <f t="shared" si="0"/>
        <v>1</v>
      </c>
      <c r="F45" s="584"/>
    </row>
    <row r="46" spans="1:6" ht="18" customHeight="1">
      <c r="A46" s="254">
        <v>44</v>
      </c>
      <c r="B46" s="255" t="s">
        <v>265</v>
      </c>
      <c r="C46" s="256">
        <f>'別添２　都道府県別集計'!D51</f>
        <v>478</v>
      </c>
      <c r="D46" s="256">
        <f>'別添２　都道府県別集計'!E51</f>
        <v>437</v>
      </c>
      <c r="E46" s="257">
        <f t="shared" si="0"/>
        <v>0.91422594142259417</v>
      </c>
      <c r="F46" s="584"/>
    </row>
    <row r="47" spans="1:6" ht="18" customHeight="1">
      <c r="A47" s="254">
        <v>45</v>
      </c>
      <c r="B47" s="255" t="s">
        <v>266</v>
      </c>
      <c r="C47" s="256">
        <f>'別添２　都道府県別集計'!D52</f>
        <v>235</v>
      </c>
      <c r="D47" s="256">
        <f>'別添２　都道府県別集計'!E52</f>
        <v>190</v>
      </c>
      <c r="E47" s="257">
        <f t="shared" si="0"/>
        <v>0.80851063829787229</v>
      </c>
      <c r="F47" s="584"/>
    </row>
    <row r="48" spans="1:6" ht="18" customHeight="1">
      <c r="A48" s="254">
        <v>46</v>
      </c>
      <c r="B48" s="255" t="s">
        <v>267</v>
      </c>
      <c r="C48" s="256">
        <f>'別添２　都道府県別集計'!D53</f>
        <v>485</v>
      </c>
      <c r="D48" s="256">
        <f>'別添２　都道府県別集計'!E53</f>
        <v>388</v>
      </c>
      <c r="E48" s="257">
        <f t="shared" si="0"/>
        <v>0.8</v>
      </c>
      <c r="F48" s="584"/>
    </row>
    <row r="49" spans="1:6" ht="18" customHeight="1">
      <c r="A49" s="254">
        <v>47</v>
      </c>
      <c r="B49" s="255" t="s">
        <v>268</v>
      </c>
      <c r="C49" s="256">
        <f>'別添２　都道府県別集計'!D54</f>
        <v>239</v>
      </c>
      <c r="D49" s="256">
        <f>'別添２　都道府県別集計'!E54</f>
        <v>239</v>
      </c>
      <c r="E49" s="257">
        <f t="shared" si="0"/>
        <v>1</v>
      </c>
      <c r="F49" s="584"/>
    </row>
    <row r="50" spans="1:6" ht="18" customHeight="1" thickBot="1"/>
    <row r="51" spans="1:6" s="85" customFormat="1" ht="18" customHeight="1" thickBot="1">
      <c r="A51" s="259" t="s">
        <v>0</v>
      </c>
      <c r="B51" s="84">
        <f>COUNTA(B3:B49)</f>
        <v>47</v>
      </c>
      <c r="C51" s="65">
        <f>SUM(C3:C49)</f>
        <v>21598</v>
      </c>
      <c r="D51" s="5">
        <f>SUM(D3:D49)</f>
        <v>19176</v>
      </c>
      <c r="E51" s="260">
        <f>D51/C51</f>
        <v>0.88785998703583668</v>
      </c>
    </row>
    <row r="52" spans="1:6" s="85" customFormat="1" ht="18" customHeight="1" thickTop="1" thickBot="1">
      <c r="A52" s="261" t="s">
        <v>64</v>
      </c>
      <c r="B52" s="262" t="s">
        <v>11</v>
      </c>
      <c r="C52" s="263"/>
      <c r="D52" s="264"/>
      <c r="E52" s="265"/>
    </row>
    <row r="54" spans="1:6" ht="17.25">
      <c r="A54" s="83" t="s">
        <v>269</v>
      </c>
    </row>
    <row r="56" spans="1:6">
      <c r="C56">
        <f>COUNTA(C3:C49)</f>
        <v>47</v>
      </c>
    </row>
    <row r="68" spans="3:3">
      <c r="C68" s="583"/>
    </row>
  </sheetData>
  <autoFilter ref="A2:E49">
    <sortState ref="A3:E49">
      <sortCondition ref="A2:A49"/>
    </sortState>
  </autoFilter>
  <phoneticPr fontId="2"/>
  <printOptions horizontalCentered="1"/>
  <pageMargins left="0.19685039370078741" right="0.19685039370078741" top="0.39370078740157483" bottom="0.39370078740157483" header="0.51181102362204722" footer="0.51181102362204722"/>
  <pageSetup paperSize="8" scale="8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【自動車関係】報告書旧</vt:lpstr>
      <vt:lpstr>別添１　全国集計</vt:lpstr>
      <vt:lpstr>別添２　都道府県別集計</vt:lpstr>
      <vt:lpstr>別添３　都道府県協会と全国との比較表</vt:lpstr>
      <vt:lpstr>参考　回収率グラフ</vt:lpstr>
      <vt:lpstr>グラフ用データ</vt:lpstr>
      <vt:lpstr>グラフ用データ!Print_Area</vt:lpstr>
      <vt:lpstr>'参考　回収率グラフ'!Print_Area</vt:lpstr>
      <vt:lpstr>'別添１　全国集計'!Print_Area</vt:lpstr>
      <vt:lpstr>'別添２　都道府県別集計'!Print_Area</vt:lpstr>
      <vt:lpstr>'別添３　都道府県協会と全国との比較表'!Print_Area</vt:lpstr>
    </vt:vector>
  </TitlesOfParts>
  <Company>（社）日本エルピーガス連合会</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MW</dc:creator>
  <cp:lastModifiedBy>jlsa021</cp:lastModifiedBy>
  <cp:lastPrinted>2018-12-12T00:19:40Z</cp:lastPrinted>
  <dcterms:created xsi:type="dcterms:W3CDTF">2002-09-25T08:45:12Z</dcterms:created>
  <dcterms:modified xsi:type="dcterms:W3CDTF">2018-12-12T00:21:04Z</dcterms:modified>
</cp:coreProperties>
</file>